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capitale">Input!$B$5</definedName>
    <definedName name="anni">Input!$B$6</definedName>
    <definedName name="rendimento_lordo_pct">Input!$B$7</definedName>
    <definedName name="ter_fondo_pct">Input!$B$8</definedName>
    <definedName name="ter_etf_pct">Input!$B$9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0&quot;%&quot;"/>
    <numFmt numFmtId="166" formatCode="0.0&quot;%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onsolas"/>
      <color rgb="001A295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i val="1"/>
      <color rgb="006B7280"/>
      <sz val="9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9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 indent="1"/>
    </xf>
    <xf numFmtId="0" fontId="4" fillId="5" borderId="1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center" vertical="center" wrapText="1"/>
    </xf>
    <xf numFmtId="0" fontId="6" fillId="2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left" vertical="center" wrapText="1" indent="1"/>
    </xf>
    <xf numFmtId="164" fontId="8" fillId="6" borderId="1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left" vertical="top" wrapText="1" indent="1"/>
    </xf>
    <xf numFmtId="1" fontId="8" fillId="6" borderId="1" applyAlignment="1" pivotButton="0" quotePrefix="0" xfId="0">
      <alignment horizontal="center" vertical="center" wrapText="1"/>
    </xf>
    <xf numFmtId="165" fontId="8" fillId="6" borderId="1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1" fillId="0" borderId="2" applyAlignment="1" pivotButton="0" quotePrefix="0" xfId="0">
      <alignment horizontal="right" vertical="center" indent="1"/>
    </xf>
    <xf numFmtId="164" fontId="10" fillId="0" borderId="2" applyAlignment="1" pivotButton="0" quotePrefix="0" xfId="0">
      <alignment horizontal="right" vertical="center" indent="1"/>
    </xf>
    <xf numFmtId="0" fontId="10" fillId="7" borderId="2" applyAlignment="1" pivotButton="0" quotePrefix="0" xfId="0">
      <alignment horizontal="center" vertical="center" wrapText="1"/>
    </xf>
    <xf numFmtId="164" fontId="11" fillId="7" borderId="2" applyAlignment="1" pivotButton="0" quotePrefix="0" xfId="0">
      <alignment horizontal="right" vertical="center" indent="1"/>
    </xf>
    <xf numFmtId="164" fontId="10" fillId="7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4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164" fontId="15" fillId="8" borderId="0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4" fontId="16" fillId="0" borderId="3" applyAlignment="1" pivotButton="0" quotePrefix="0" xfId="0">
      <alignment horizontal="right" vertical="center" indent="1"/>
    </xf>
    <xf numFmtId="1" fontId="16" fillId="0" borderId="3" applyAlignment="1" pivotButton="0" quotePrefix="0" xfId="0">
      <alignment horizontal="right" vertical="center" indent="1"/>
    </xf>
    <xf numFmtId="10" fontId="16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'Calcolo'!B4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'Calcolo'!$A$5:$A$34</f>
            </numRef>
          </cat>
          <val>
            <numRef>
              <f>'Calcolo'!$B$5:$B$34</f>
            </numRef>
          </val>
        </ser>
        <ser>
          <idx val="1"/>
          <order val="1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'Calcolo'!$A$5:$A$34</f>
            </numRef>
          </cat>
          <val>
            <numRef>
              <f>'Calcolo'!$C$5:$C$34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19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Costo reale del tuo fondo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€100k 15 anni a 6% lordo → fondo TER 1,93% ti costa €51.041. 51% del capitale.</t>
        </is>
      </c>
    </row>
    <row r="5" ht="12" customHeight="1"/>
    <row r="6" ht="30" customHeight="1">
      <c r="A6" s="4" t="inlineStr">
        <is>
          <t>➊ Le formule applicate</t>
        </is>
      </c>
    </row>
    <row r="7">
      <c r="A7" s="5" t="inlineStr">
        <is>
          <t>Capitale finale strumento dopo N anni:
  =Capitale × (1 + rendimento_lordo% − TER%)^N
Costo cumulato perso (vs alternativa low-cost):
  =Capitale_alternativa − Capitale_strumento
TER medio fondi italiani (Mediobanca R&amp;S): azionari 1,8-2,2% · bilanciati 1,5-1,8%.
TER medio ETF UCITS equivalenti (justETF): azionari 0,15-0,30% · obbligazionari 0,10-0,20%.</t>
        </is>
      </c>
    </row>
    <row r="8"/>
    <row r="9"/>
    <row r="10"/>
    <row r="11"/>
    <row r="12" ht="12" customHeight="1"/>
    <row r="13" ht="28" customHeight="1">
      <c r="A13" s="6" t="inlineStr">
        <is>
          <t>🌐  didiertommasi.com    📩  Newsletter settimanale    📊  Materiale educativo  ·  Non consulenza personalizzata</t>
        </is>
      </c>
    </row>
  </sheetData>
  <mergeCells count="6">
    <mergeCell ref="A2:F2"/>
    <mergeCell ref="A7:F11"/>
    <mergeCell ref="A13:F13"/>
    <mergeCell ref="A1:F1"/>
    <mergeCell ref="A6:F6"/>
    <mergeCell ref="A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'Risultato' si aggiorna automaticamente.</t>
        </is>
      </c>
    </row>
    <row r="3" ht="18" customHeight="1"/>
    <row r="4" ht="28" customHeight="1">
      <c r="A4" s="7" t="inlineStr">
        <is>
          <t>Parametro</t>
        </is>
      </c>
      <c r="B4" s="7" t="inlineStr">
        <is>
          <t>Valore</t>
        </is>
      </c>
      <c r="C4" s="7" t="inlineStr">
        <is>
          <t>Note</t>
        </is>
      </c>
    </row>
    <row r="5" ht="30" customHeight="1">
      <c r="A5" s="8" t="inlineStr">
        <is>
          <t>Capitale investito</t>
        </is>
      </c>
      <c r="B5" s="9" t="n">
        <v>100000</v>
      </c>
      <c r="C5" s="10" t="inlineStr">
        <is>
          <t>€ — quanto hai nel fondo / portafoglio</t>
        </is>
      </c>
    </row>
    <row r="6" ht="30" customHeight="1">
      <c r="A6" s="8" t="inlineStr">
        <is>
          <t>Anni di permanenza</t>
        </is>
      </c>
      <c r="B6" s="11" t="n">
        <v>15</v>
      </c>
      <c r="C6" s="10" t="inlineStr">
        <is>
          <t>anni — orizzonte (1 ÷ 30)</t>
        </is>
      </c>
    </row>
    <row r="7" ht="30" customHeight="1">
      <c r="A7" s="8" t="inlineStr">
        <is>
          <t>Rendimento lordo mercato</t>
        </is>
      </c>
      <c r="B7" s="12" t="n">
        <v>6</v>
      </c>
      <c r="C7" s="10" t="inlineStr">
        <is>
          <t>% annuo — assunzione di mercato (uguale per entrambi gli strumenti)</t>
        </is>
      </c>
    </row>
    <row r="8" ht="30" customHeight="1">
      <c r="A8" s="8" t="inlineStr">
        <is>
          <t>TER fondo bancario attuale</t>
        </is>
      </c>
      <c r="B8" s="12" t="n">
        <v>1.93</v>
      </c>
      <c r="C8" s="10" t="inlineStr">
        <is>
          <t>% annuo — TIC fondo (Mediobanca media 1,8-2,2%)</t>
        </is>
      </c>
    </row>
    <row r="9" ht="30" customHeight="1">
      <c r="A9" s="8" t="inlineStr">
        <is>
          <t>TER ETF UCITS equivalente</t>
        </is>
      </c>
      <c r="B9" s="12" t="n">
        <v>0.2</v>
      </c>
      <c r="C9" s="10" t="inlineStr">
        <is>
          <t>% annuo — alternativa low-cost (range 0,1-0,3%)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22" customWidth="1" min="4" max="4"/>
  </cols>
  <sheetData>
    <row r="1" ht="42" customHeight="1">
      <c r="A1" s="1" t="inlineStr">
        <is>
          <t>🧮  Calcolo — anno per anno</t>
        </is>
      </c>
    </row>
    <row r="2" ht="22" customHeight="1">
      <c r="A2" s="2" t="inlineStr">
        <is>
          <t>Compound annuale standard. Tassazione finale 26% non considerata (uguale per entrambi).</t>
        </is>
      </c>
    </row>
    <row r="3" ht="12" customHeight="1"/>
    <row r="4" ht="32" customHeight="1">
      <c r="A4" s="7" t="inlineStr">
        <is>
          <t>Anno</t>
        </is>
      </c>
      <c r="B4" s="7" t="inlineStr">
        <is>
          <t>Capitale Fondo</t>
        </is>
      </c>
      <c r="C4" s="7" t="inlineStr">
        <is>
          <t>Capitale ETF</t>
        </is>
      </c>
      <c r="D4" s="7" t="inlineStr">
        <is>
          <t>Costo cumulato</t>
        </is>
      </c>
    </row>
    <row r="5">
      <c r="A5" s="13" t="n">
        <v>1</v>
      </c>
      <c r="B5" s="14">
        <f>capitale*((1+(rendimento_lordo_pct-ter_fondo_pct)/100)^1)</f>
        <v/>
      </c>
      <c r="C5" s="14">
        <f>capitale*((1+(rendimento_lordo_pct-ter_etf_pct)/100)^1)</f>
        <v/>
      </c>
      <c r="D5" s="15">
        <f>C5-B5</f>
        <v/>
      </c>
    </row>
    <row r="6">
      <c r="A6" s="16" t="n">
        <v>2</v>
      </c>
      <c r="B6" s="17">
        <f>capitale*((1+(rendimento_lordo_pct-ter_fondo_pct)/100)^2)</f>
        <v/>
      </c>
      <c r="C6" s="17">
        <f>capitale*((1+(rendimento_lordo_pct-ter_etf_pct)/100)^2)</f>
        <v/>
      </c>
      <c r="D6" s="18">
        <f>C6-B6</f>
        <v/>
      </c>
    </row>
    <row r="7">
      <c r="A7" s="13" t="n">
        <v>3</v>
      </c>
      <c r="B7" s="14">
        <f>capitale*((1+(rendimento_lordo_pct-ter_fondo_pct)/100)^3)</f>
        <v/>
      </c>
      <c r="C7" s="14">
        <f>capitale*((1+(rendimento_lordo_pct-ter_etf_pct)/100)^3)</f>
        <v/>
      </c>
      <c r="D7" s="15">
        <f>C7-B7</f>
        <v/>
      </c>
    </row>
    <row r="8">
      <c r="A8" s="16" t="n">
        <v>4</v>
      </c>
      <c r="B8" s="17">
        <f>capitale*((1+(rendimento_lordo_pct-ter_fondo_pct)/100)^4)</f>
        <v/>
      </c>
      <c r="C8" s="17">
        <f>capitale*((1+(rendimento_lordo_pct-ter_etf_pct)/100)^4)</f>
        <v/>
      </c>
      <c r="D8" s="18">
        <f>C8-B8</f>
        <v/>
      </c>
    </row>
    <row r="9">
      <c r="A9" s="13" t="n">
        <v>5</v>
      </c>
      <c r="B9" s="14">
        <f>capitale*((1+(rendimento_lordo_pct-ter_fondo_pct)/100)^5)</f>
        <v/>
      </c>
      <c r="C9" s="14">
        <f>capitale*((1+(rendimento_lordo_pct-ter_etf_pct)/100)^5)</f>
        <v/>
      </c>
      <c r="D9" s="15">
        <f>C9-B9</f>
        <v/>
      </c>
    </row>
    <row r="10">
      <c r="A10" s="16" t="n">
        <v>6</v>
      </c>
      <c r="B10" s="17">
        <f>capitale*((1+(rendimento_lordo_pct-ter_fondo_pct)/100)^6)</f>
        <v/>
      </c>
      <c r="C10" s="17">
        <f>capitale*((1+(rendimento_lordo_pct-ter_etf_pct)/100)^6)</f>
        <v/>
      </c>
      <c r="D10" s="18">
        <f>C10-B10</f>
        <v/>
      </c>
    </row>
    <row r="11">
      <c r="A11" s="13" t="n">
        <v>7</v>
      </c>
      <c r="B11" s="14">
        <f>capitale*((1+(rendimento_lordo_pct-ter_fondo_pct)/100)^7)</f>
        <v/>
      </c>
      <c r="C11" s="14">
        <f>capitale*((1+(rendimento_lordo_pct-ter_etf_pct)/100)^7)</f>
        <v/>
      </c>
      <c r="D11" s="15">
        <f>C11-B11</f>
        <v/>
      </c>
    </row>
    <row r="12">
      <c r="A12" s="16" t="n">
        <v>8</v>
      </c>
      <c r="B12" s="17">
        <f>capitale*((1+(rendimento_lordo_pct-ter_fondo_pct)/100)^8)</f>
        <v/>
      </c>
      <c r="C12" s="17">
        <f>capitale*((1+(rendimento_lordo_pct-ter_etf_pct)/100)^8)</f>
        <v/>
      </c>
      <c r="D12" s="18">
        <f>C12-B12</f>
        <v/>
      </c>
    </row>
    <row r="13">
      <c r="A13" s="13" t="n">
        <v>9</v>
      </c>
      <c r="B13" s="14">
        <f>capitale*((1+(rendimento_lordo_pct-ter_fondo_pct)/100)^9)</f>
        <v/>
      </c>
      <c r="C13" s="14">
        <f>capitale*((1+(rendimento_lordo_pct-ter_etf_pct)/100)^9)</f>
        <v/>
      </c>
      <c r="D13" s="15">
        <f>C13-B13</f>
        <v/>
      </c>
    </row>
    <row r="14">
      <c r="A14" s="16" t="n">
        <v>10</v>
      </c>
      <c r="B14" s="17">
        <f>capitale*((1+(rendimento_lordo_pct-ter_fondo_pct)/100)^10)</f>
        <v/>
      </c>
      <c r="C14" s="17">
        <f>capitale*((1+(rendimento_lordo_pct-ter_etf_pct)/100)^10)</f>
        <v/>
      </c>
      <c r="D14" s="18">
        <f>C14-B14</f>
        <v/>
      </c>
    </row>
    <row r="15">
      <c r="A15" s="13" t="n">
        <v>11</v>
      </c>
      <c r="B15" s="14">
        <f>capitale*((1+(rendimento_lordo_pct-ter_fondo_pct)/100)^11)</f>
        <v/>
      </c>
      <c r="C15" s="14">
        <f>capitale*((1+(rendimento_lordo_pct-ter_etf_pct)/100)^11)</f>
        <v/>
      </c>
      <c r="D15" s="15">
        <f>C15-B15</f>
        <v/>
      </c>
    </row>
    <row r="16">
      <c r="A16" s="16" t="n">
        <v>12</v>
      </c>
      <c r="B16" s="17">
        <f>capitale*((1+(rendimento_lordo_pct-ter_fondo_pct)/100)^12)</f>
        <v/>
      </c>
      <c r="C16" s="17">
        <f>capitale*((1+(rendimento_lordo_pct-ter_etf_pct)/100)^12)</f>
        <v/>
      </c>
      <c r="D16" s="18">
        <f>C16-B16</f>
        <v/>
      </c>
    </row>
    <row r="17">
      <c r="A17" s="13" t="n">
        <v>13</v>
      </c>
      <c r="B17" s="14">
        <f>capitale*((1+(rendimento_lordo_pct-ter_fondo_pct)/100)^13)</f>
        <v/>
      </c>
      <c r="C17" s="14">
        <f>capitale*((1+(rendimento_lordo_pct-ter_etf_pct)/100)^13)</f>
        <v/>
      </c>
      <c r="D17" s="15">
        <f>C17-B17</f>
        <v/>
      </c>
    </row>
    <row r="18">
      <c r="A18" s="16" t="n">
        <v>14</v>
      </c>
      <c r="B18" s="17">
        <f>capitale*((1+(rendimento_lordo_pct-ter_fondo_pct)/100)^14)</f>
        <v/>
      </c>
      <c r="C18" s="17">
        <f>capitale*((1+(rendimento_lordo_pct-ter_etf_pct)/100)^14)</f>
        <v/>
      </c>
      <c r="D18" s="18">
        <f>C18-B18</f>
        <v/>
      </c>
    </row>
    <row r="19">
      <c r="A19" s="13" t="n">
        <v>15</v>
      </c>
      <c r="B19" s="14">
        <f>capitale*((1+(rendimento_lordo_pct-ter_fondo_pct)/100)^15)</f>
        <v/>
      </c>
      <c r="C19" s="14">
        <f>capitale*((1+(rendimento_lordo_pct-ter_etf_pct)/100)^15)</f>
        <v/>
      </c>
      <c r="D19" s="15">
        <f>C19-B19</f>
        <v/>
      </c>
    </row>
    <row r="20">
      <c r="A20" s="16" t="n">
        <v>16</v>
      </c>
      <c r="B20" s="17">
        <f>capitale*((1+(rendimento_lordo_pct-ter_fondo_pct)/100)^16)</f>
        <v/>
      </c>
      <c r="C20" s="17">
        <f>capitale*((1+(rendimento_lordo_pct-ter_etf_pct)/100)^16)</f>
        <v/>
      </c>
      <c r="D20" s="18">
        <f>C20-B20</f>
        <v/>
      </c>
    </row>
    <row r="21">
      <c r="A21" s="13" t="n">
        <v>17</v>
      </c>
      <c r="B21" s="14">
        <f>capitale*((1+(rendimento_lordo_pct-ter_fondo_pct)/100)^17)</f>
        <v/>
      </c>
      <c r="C21" s="14">
        <f>capitale*((1+(rendimento_lordo_pct-ter_etf_pct)/100)^17)</f>
        <v/>
      </c>
      <c r="D21" s="15">
        <f>C21-B21</f>
        <v/>
      </c>
    </row>
    <row r="22">
      <c r="A22" s="16" t="n">
        <v>18</v>
      </c>
      <c r="B22" s="17">
        <f>capitale*((1+(rendimento_lordo_pct-ter_fondo_pct)/100)^18)</f>
        <v/>
      </c>
      <c r="C22" s="17">
        <f>capitale*((1+(rendimento_lordo_pct-ter_etf_pct)/100)^18)</f>
        <v/>
      </c>
      <c r="D22" s="18">
        <f>C22-B22</f>
        <v/>
      </c>
    </row>
    <row r="23">
      <c r="A23" s="13" t="n">
        <v>19</v>
      </c>
      <c r="B23" s="14">
        <f>capitale*((1+(rendimento_lordo_pct-ter_fondo_pct)/100)^19)</f>
        <v/>
      </c>
      <c r="C23" s="14">
        <f>capitale*((1+(rendimento_lordo_pct-ter_etf_pct)/100)^19)</f>
        <v/>
      </c>
      <c r="D23" s="15">
        <f>C23-B23</f>
        <v/>
      </c>
    </row>
    <row r="24">
      <c r="A24" s="16" t="n">
        <v>20</v>
      </c>
      <c r="B24" s="17">
        <f>capitale*((1+(rendimento_lordo_pct-ter_fondo_pct)/100)^20)</f>
        <v/>
      </c>
      <c r="C24" s="17">
        <f>capitale*((1+(rendimento_lordo_pct-ter_etf_pct)/100)^20)</f>
        <v/>
      </c>
      <c r="D24" s="18">
        <f>C24-B24</f>
        <v/>
      </c>
    </row>
    <row r="25">
      <c r="A25" s="13" t="n">
        <v>21</v>
      </c>
      <c r="B25" s="14">
        <f>capitale*((1+(rendimento_lordo_pct-ter_fondo_pct)/100)^21)</f>
        <v/>
      </c>
      <c r="C25" s="14">
        <f>capitale*((1+(rendimento_lordo_pct-ter_etf_pct)/100)^21)</f>
        <v/>
      </c>
      <c r="D25" s="15">
        <f>C25-B25</f>
        <v/>
      </c>
    </row>
    <row r="26">
      <c r="A26" s="16" t="n">
        <v>22</v>
      </c>
      <c r="B26" s="17">
        <f>capitale*((1+(rendimento_lordo_pct-ter_fondo_pct)/100)^22)</f>
        <v/>
      </c>
      <c r="C26" s="17">
        <f>capitale*((1+(rendimento_lordo_pct-ter_etf_pct)/100)^22)</f>
        <v/>
      </c>
      <c r="D26" s="18">
        <f>C26-B26</f>
        <v/>
      </c>
    </row>
    <row r="27">
      <c r="A27" s="13" t="n">
        <v>23</v>
      </c>
      <c r="B27" s="14">
        <f>capitale*((1+(rendimento_lordo_pct-ter_fondo_pct)/100)^23)</f>
        <v/>
      </c>
      <c r="C27" s="14">
        <f>capitale*((1+(rendimento_lordo_pct-ter_etf_pct)/100)^23)</f>
        <v/>
      </c>
      <c r="D27" s="15">
        <f>C27-B27</f>
        <v/>
      </c>
    </row>
    <row r="28">
      <c r="A28" s="16" t="n">
        <v>24</v>
      </c>
      <c r="B28" s="17">
        <f>capitale*((1+(rendimento_lordo_pct-ter_fondo_pct)/100)^24)</f>
        <v/>
      </c>
      <c r="C28" s="17">
        <f>capitale*((1+(rendimento_lordo_pct-ter_etf_pct)/100)^24)</f>
        <v/>
      </c>
      <c r="D28" s="18">
        <f>C28-B28</f>
        <v/>
      </c>
    </row>
    <row r="29">
      <c r="A29" s="13" t="n">
        <v>25</v>
      </c>
      <c r="B29" s="14">
        <f>capitale*((1+(rendimento_lordo_pct-ter_fondo_pct)/100)^25)</f>
        <v/>
      </c>
      <c r="C29" s="14">
        <f>capitale*((1+(rendimento_lordo_pct-ter_etf_pct)/100)^25)</f>
        <v/>
      </c>
      <c r="D29" s="15">
        <f>C29-B29</f>
        <v/>
      </c>
    </row>
    <row r="30">
      <c r="A30" s="16" t="n">
        <v>26</v>
      </c>
      <c r="B30" s="17">
        <f>capitale*((1+(rendimento_lordo_pct-ter_fondo_pct)/100)^26)</f>
        <v/>
      </c>
      <c r="C30" s="17">
        <f>capitale*((1+(rendimento_lordo_pct-ter_etf_pct)/100)^26)</f>
        <v/>
      </c>
      <c r="D30" s="18">
        <f>C30-B30</f>
        <v/>
      </c>
    </row>
    <row r="31">
      <c r="A31" s="13" t="n">
        <v>27</v>
      </c>
      <c r="B31" s="14">
        <f>capitale*((1+(rendimento_lordo_pct-ter_fondo_pct)/100)^27)</f>
        <v/>
      </c>
      <c r="C31" s="14">
        <f>capitale*((1+(rendimento_lordo_pct-ter_etf_pct)/100)^27)</f>
        <v/>
      </c>
      <c r="D31" s="15">
        <f>C31-B31</f>
        <v/>
      </c>
    </row>
    <row r="32">
      <c r="A32" s="16" t="n">
        <v>28</v>
      </c>
      <c r="B32" s="17">
        <f>capitale*((1+(rendimento_lordo_pct-ter_fondo_pct)/100)^28)</f>
        <v/>
      </c>
      <c r="C32" s="17">
        <f>capitale*((1+(rendimento_lordo_pct-ter_etf_pct)/100)^28)</f>
        <v/>
      </c>
      <c r="D32" s="18">
        <f>C32-B32</f>
        <v/>
      </c>
    </row>
    <row r="33">
      <c r="A33" s="13" t="n">
        <v>29</v>
      </c>
      <c r="B33" s="14">
        <f>capitale*((1+(rendimento_lordo_pct-ter_fondo_pct)/100)^29)</f>
        <v/>
      </c>
      <c r="C33" s="14">
        <f>capitale*((1+(rendimento_lordo_pct-ter_etf_pct)/100)^29)</f>
        <v/>
      </c>
      <c r="D33" s="15">
        <f>C33-B33</f>
        <v/>
      </c>
    </row>
    <row r="34">
      <c r="A34" s="16" t="n">
        <v>30</v>
      </c>
      <c r="B34" s="17">
        <f>capitale*((1+(rendimento_lordo_pct-ter_fondo_pct)/100)^30)</f>
        <v/>
      </c>
      <c r="C34" s="17">
        <f>capitale*((1+(rendimento_lordo_pct-ter_etf_pct)/100)^30)</f>
        <v/>
      </c>
      <c r="D34" s="18">
        <f>C34-B34</f>
        <v/>
      </c>
    </row>
  </sheetData>
  <mergeCells count="2">
    <mergeCell ref="A1:D1"/>
    <mergeCell ref="A2:D2"/>
  </mergeCells>
  <conditionalFormatting sqref="D5:D34">
    <cfRule type="dataBar" priority="1">
      <dataBar showValue="1">
        <cfvo type="min"/>
        <cfvo type="max"/>
        <color rgb="00E8A33D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📊  Risultato — quanto ti costa il fondo</t>
        </is>
      </c>
    </row>
    <row r="2" ht="16" customHeight="1"/>
    <row r="3">
      <c r="A3" s="19" t="inlineStr">
        <is>
          <t>Capitale perso scegliendo il fondo invece di un ETF UCITS equivalente</t>
        </is>
      </c>
    </row>
    <row r="4" ht="28" customHeight="1">
      <c r="A4" s="20">
        <f>INDEX(Calcolo!D5:D34,anni)</f>
        <v/>
      </c>
    </row>
    <row r="5" ht="28" customHeight="1"/>
    <row r="6" ht="28" customHeight="1"/>
    <row r="7" ht="12" customHeight="1"/>
    <row r="8">
      <c r="A8" s="21" t="inlineStr">
        <is>
          <t>Capitale finale con ETF UCITS (alternativa low-cost)</t>
        </is>
      </c>
    </row>
    <row r="9" ht="32" customHeight="1">
      <c r="A9" s="22">
        <f>INDEX(Calcolo!C5:C34,anni)</f>
        <v/>
      </c>
    </row>
    <row r="10" ht="16" customHeight="1"/>
    <row r="11" ht="30" customHeight="1">
      <c r="A11" s="4" t="inlineStr">
        <is>
          <t>🧾  Riepilogo</t>
        </is>
      </c>
    </row>
    <row r="12" ht="28" customHeight="1">
      <c r="A12" s="23" t="inlineStr">
        <is>
          <t>Capitale iniziale</t>
        </is>
      </c>
      <c r="B12" s="24" t="n"/>
      <c r="C12" s="24" t="n"/>
      <c r="D12" s="24" t="n"/>
      <c r="E12" s="25">
        <f>capitale</f>
        <v/>
      </c>
      <c r="F12" s="24" t="n"/>
    </row>
    <row r="13" ht="28" customHeight="1">
      <c r="A13" s="23" t="inlineStr">
        <is>
          <t>Anni</t>
        </is>
      </c>
      <c r="B13" s="24" t="n"/>
      <c r="C13" s="24" t="n"/>
      <c r="D13" s="24" t="n"/>
      <c r="E13" s="26">
        <f>anni</f>
        <v/>
      </c>
      <c r="F13" s="24" t="n"/>
    </row>
    <row r="14" ht="28" customHeight="1">
      <c r="A14" s="23" t="inlineStr">
        <is>
          <t>Capitale finale Fondo (TER alto)</t>
        </is>
      </c>
      <c r="B14" s="24" t="n"/>
      <c r="C14" s="24" t="n"/>
      <c r="D14" s="24" t="n"/>
      <c r="E14" s="25">
        <f>INDEX(Calcolo!B5:B34,anni)</f>
        <v/>
      </c>
      <c r="F14" s="24" t="n"/>
    </row>
    <row r="15" ht="28" customHeight="1">
      <c r="A15" s="23" t="inlineStr">
        <is>
          <t>Capitale finale ETF (TER basso)</t>
        </is>
      </c>
      <c r="B15" s="24" t="n"/>
      <c r="C15" s="24" t="n"/>
      <c r="D15" s="24" t="n"/>
      <c r="E15" s="25">
        <f>INDEX(Calcolo!C5:C34,anni)</f>
        <v/>
      </c>
      <c r="F15" s="24" t="n"/>
    </row>
    <row r="16" ht="28" customHeight="1">
      <c r="A16" s="23" t="inlineStr">
        <is>
          <t>COSTO TOTALE del fondo</t>
        </is>
      </c>
      <c r="B16" s="24" t="n"/>
      <c r="C16" s="24" t="n"/>
      <c r="D16" s="24" t="n"/>
      <c r="E16" s="25">
        <f>INDEX(Calcolo!D5:D34,anni)</f>
        <v/>
      </c>
      <c r="F16" s="24" t="n"/>
    </row>
    <row r="17" ht="28" customHeight="1">
      <c r="A17" s="23" t="inlineStr">
        <is>
          <t>In percentuale del capitale iniziale</t>
        </is>
      </c>
      <c r="B17" s="24" t="n"/>
      <c r="C17" s="24" t="n"/>
      <c r="D17" s="24" t="n"/>
      <c r="E17" s="27">
        <f>INDEX(Calcolo!D5:D34,anni)/capitale</f>
        <v/>
      </c>
      <c r="F17" s="24" t="n"/>
    </row>
    <row r="18" ht="16" customHeight="1"/>
    <row r="19" ht="28" customHeight="1">
      <c r="A19" s="4" t="inlineStr">
        <is>
          <t>📈  Crescita Fondo vs ETF nel tempo</t>
        </is>
      </c>
    </row>
    <row r="43" ht="28" customHeight="1">
      <c r="A43" s="6" t="inlineStr">
        <is>
          <t>🌐  didiertommasi.com    📩  Newsletter settimanale    📊  Materiale educativo  ·  Non consulenza personalizzata</t>
        </is>
      </c>
    </row>
  </sheetData>
  <mergeCells count="20">
    <mergeCell ref="E12:F12"/>
    <mergeCell ref="A17:D17"/>
    <mergeCell ref="E14:F14"/>
    <mergeCell ref="A3:F3"/>
    <mergeCell ref="E17:F17"/>
    <mergeCell ref="A13:D13"/>
    <mergeCell ref="A8:F8"/>
    <mergeCell ref="A15:D15"/>
    <mergeCell ref="E13:F13"/>
    <mergeCell ref="A43:F43"/>
    <mergeCell ref="E15:F15"/>
    <mergeCell ref="A19:F19"/>
    <mergeCell ref="A4:F6"/>
    <mergeCell ref="A9:F9"/>
    <mergeCell ref="A16:D16"/>
    <mergeCell ref="A11:F11"/>
    <mergeCell ref="E16:F16"/>
    <mergeCell ref="A12:D12"/>
    <mergeCell ref="A1:F1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2026-04-28T20:43:52Z</dcterms:created>
  <dcterms:modified xsi:type="dcterms:W3CDTF">2026-04-28T20:43:52Z</dcterms:modified>
</cp:coreProperties>
</file>