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struzioni" sheetId="1" state="visible" r:id="rId1"/>
    <sheet name="Input" sheetId="2" state="visible" r:id="rId2"/>
    <sheet name="Calcolo" sheetId="3" state="visible" r:id="rId3"/>
    <sheet name="Risultato" sheetId="4" state="visible" r:id="rId4"/>
  </sheets>
  <definedNames>
    <definedName name="anni">Input!$B$5</definedName>
    <definedName name="versamento_fp_lordo">Input!$B$6</definedName>
    <definedName name="irpef_pct">Input!$B$7</definedName>
    <definedName name="rendimento_pct">Input!$B$8</definedName>
    <definedName name="ter_pct">Input!$B$9</definedName>
    <definedName name="cost_fp_pct">Input!$B$10</definedName>
    <definedName name="equity_share_pct">Input!$B$11</definedName>
    <definedName name="cap_gain_tax">Input!$B$14</definedName>
    <definedName name="bollo">Input!$B$15</definedName>
    <definedName name="fp_yearly_tax">Input!$B$16</definedName>
    <definedName name="fp_base_exit">Input!$B$17</definedName>
    <definedName name="fp_min_exit">Input!$B$18</definedName>
    <definedName name="bond_rate">Input!$B$19</definedName>
  </definedNames>
  <calcPr calcId="124519" fullCalcOnLoad="1"/>
</workbook>
</file>

<file path=xl/styles.xml><?xml version="1.0" encoding="utf-8"?>
<styleSheet xmlns="http://schemas.openxmlformats.org/spreadsheetml/2006/main">
  <numFmts count="5">
    <numFmt numFmtId="164" formatCode="#,##0 &quot;€&quot;"/>
    <numFmt numFmtId="165" formatCode="0.00&quot;%&quot;"/>
    <numFmt numFmtId="166" formatCode="0.0%"/>
    <numFmt numFmtId="167" formatCode="&quot;+&quot;#,##0 &quot;€&quot;;&quot;−&quot;#,##0 &quot;€&quot;"/>
    <numFmt numFmtId="168" formatCode="0&quot; anni&quot;"/>
  </numFmts>
  <fonts count="17">
    <font>
      <name val="Calibri"/>
      <family val="2"/>
      <color theme="1"/>
      <sz val="11"/>
      <scheme val="minor"/>
    </font>
    <font>
      <name val="Calibri"/>
      <b val="1"/>
      <color rgb="00FFFFFF"/>
      <sz val="24"/>
    </font>
    <font>
      <name val="Calibri"/>
      <i val="1"/>
      <color rgb="00E8A33D"/>
      <sz val="10"/>
    </font>
    <font>
      <name val="Calibri"/>
      <b val="1"/>
      <color rgb="0014213D"/>
      <sz val="13"/>
    </font>
    <font>
      <name val="Calibri"/>
      <i val="1"/>
      <color rgb="006B7280"/>
      <sz val="9"/>
    </font>
    <font>
      <name val="Consolas"/>
      <color rgb="001A2950"/>
      <sz val="9"/>
    </font>
    <font>
      <name val="Calibri"/>
      <color rgb="00E8A33D"/>
      <sz val="9"/>
    </font>
    <font>
      <name val="Calibri"/>
      <b val="1"/>
      <color rgb="00FFFFFF"/>
      <sz val="10"/>
    </font>
    <font>
      <name val="Calibri"/>
      <b val="1"/>
      <color rgb="0014213D"/>
      <sz val="11"/>
    </font>
    <font>
      <name val="Calibri"/>
      <b val="1"/>
      <color rgb="0014213D"/>
      <sz val="14"/>
    </font>
    <font>
      <name val="Calibri"/>
      <b val="1"/>
      <color rgb="0014213D"/>
      <sz val="10"/>
    </font>
    <font>
      <name val="Calibri"/>
      <color rgb="004A5568"/>
      <sz val="10"/>
    </font>
    <font>
      <name val="Calibri"/>
      <color rgb="006B7280"/>
      <sz val="11"/>
    </font>
    <font>
      <name val="Calibri"/>
      <b val="1"/>
      <color rgb="0014213D"/>
      <sz val="32"/>
    </font>
    <font>
      <name val="Calibri"/>
      <color rgb="006B7280"/>
      <sz val="10"/>
    </font>
    <font>
      <name val="Calibri"/>
      <b val="1"/>
      <color rgb="0014213D"/>
      <sz val="22"/>
    </font>
    <font>
      <name val="Calibri"/>
      <b val="1"/>
      <color rgb="0014213D"/>
      <sz val="12"/>
    </font>
  </fonts>
  <fills count="10">
    <fill>
      <patternFill/>
    </fill>
    <fill>
      <patternFill patternType="gray125"/>
    </fill>
    <fill>
      <patternFill patternType="solid">
        <fgColor rgb="0014213D"/>
        <bgColor rgb="0014213D"/>
      </patternFill>
    </fill>
    <fill>
      <patternFill patternType="solid">
        <fgColor rgb="00070D1C"/>
        <bgColor rgb="00070D1C"/>
      </patternFill>
    </fill>
    <fill>
      <patternFill patternType="solid">
        <fgColor rgb="00E8A33D"/>
        <bgColor rgb="00E8A33D"/>
      </patternFill>
    </fill>
    <fill>
      <patternFill patternType="solid">
        <fgColor rgb="00FAFAF7"/>
        <bgColor rgb="00FAFAF7"/>
      </patternFill>
    </fill>
    <fill>
      <patternFill patternType="solid">
        <fgColor rgb="00FFF8E1"/>
        <bgColor rgb="00FFF8E1"/>
      </patternFill>
    </fill>
    <fill>
      <patternFill patternType="solid">
        <fgColor rgb="00FFF3D6"/>
        <bgColor rgb="00FFF3D6"/>
      </patternFill>
    </fill>
    <fill>
      <patternFill patternType="solid">
        <fgColor rgb="00F8F8F5"/>
        <bgColor rgb="00F8F8F5"/>
      </patternFill>
    </fill>
    <fill>
      <patternFill patternType="solid">
        <fgColor rgb="00D4F5E5"/>
        <bgColor rgb="00D4F5E5"/>
      </patternFill>
    </fill>
  </fills>
  <borders count="5">
    <border>
      <left/>
      <right/>
      <top/>
      <bottom/>
      <diagonal/>
    </border>
    <border>
      <left style="medium">
        <color rgb="00E8A33D"/>
      </left>
      <right style="medium">
        <color rgb="00E8A33D"/>
      </right>
      <top style="medium">
        <color rgb="00E8A33D"/>
      </top>
      <bottom style="medium">
        <color rgb="00E8A33D"/>
      </bottom>
    </border>
    <border>
      <left style="thin">
        <color rgb="00E5E7EB"/>
      </left>
      <right style="thin">
        <color rgb="00E5E7EB"/>
      </right>
      <top style="thin">
        <color rgb="00E5E7EB"/>
      </top>
      <bottom style="thin">
        <color rgb="00E5E7EB"/>
      </bottom>
    </border>
    <border>
      <bottom style="thin">
        <color rgb="00E5E7EB"/>
      </bottom>
    </border>
    <border>
      <left/>
      <right/>
      <top/>
      <bottom style="thin">
        <color rgb="00E5E7EB"/>
      </bottom>
      <diagonal/>
    </border>
  </borders>
  <cellStyleXfs count="1">
    <xf numFmtId="0" fontId="0" fillId="0" borderId="0"/>
  </cellStyleXfs>
  <cellXfs count="34">
    <xf numFmtId="0" fontId="0" fillId="0" borderId="0" pivotButton="0" quotePrefix="0" xfId="0"/>
    <xf numFmtId="0" fontId="1" fillId="2" borderId="0" applyAlignment="1" pivotButton="0" quotePrefix="0" xfId="0">
      <alignment horizontal="center" vertical="center" wrapText="1"/>
    </xf>
    <xf numFmtId="0" fontId="2" fillId="3" borderId="0" applyAlignment="1" pivotButton="0" quotePrefix="0" xfId="0">
      <alignment horizontal="center" vertical="center" wrapText="1"/>
    </xf>
    <xf numFmtId="0" fontId="3" fillId="4" borderId="0" applyAlignment="1" pivotButton="0" quotePrefix="0" xfId="0">
      <alignment horizontal="center" vertical="center" wrapText="1"/>
    </xf>
    <xf numFmtId="0" fontId="4" fillId="5" borderId="0" applyAlignment="1" pivotButton="0" quotePrefix="0" xfId="0">
      <alignment horizontal="left" vertical="top" wrapText="1" indent="1"/>
    </xf>
    <xf numFmtId="0" fontId="3" fillId="0" borderId="0" applyAlignment="1" pivotButton="0" quotePrefix="0" xfId="0">
      <alignment horizontal="left" vertical="center" wrapText="1" indent="1"/>
    </xf>
    <xf numFmtId="0" fontId="5" fillId="5" borderId="1" applyAlignment="1" pivotButton="0" quotePrefix="0" xfId="0">
      <alignment horizontal="left" vertical="top" wrapText="1" indent="1"/>
    </xf>
    <xf numFmtId="0" fontId="4" fillId="0" borderId="0" applyAlignment="1" pivotButton="0" quotePrefix="0" xfId="0">
      <alignment horizontal="left" vertical="top" wrapText="1" indent="1"/>
    </xf>
    <xf numFmtId="0" fontId="4" fillId="6" borderId="1" applyAlignment="1" pivotButton="0" quotePrefix="0" xfId="0">
      <alignment horizontal="left" vertical="top" wrapText="1" indent="1"/>
    </xf>
    <xf numFmtId="0" fontId="6" fillId="3" borderId="0" applyAlignment="1" pivotButton="0" quotePrefix="0" xfId="0">
      <alignment horizontal="center" vertical="center" wrapText="1"/>
    </xf>
    <xf numFmtId="0" fontId="7" fillId="2" borderId="2" applyAlignment="1" pivotButton="0" quotePrefix="0" xfId="0">
      <alignment horizontal="center" vertical="center" wrapText="1"/>
    </xf>
    <xf numFmtId="0" fontId="8" fillId="0" borderId="2" applyAlignment="1" pivotButton="0" quotePrefix="0" xfId="0">
      <alignment horizontal="left" vertical="center" wrapText="1" indent="1"/>
    </xf>
    <xf numFmtId="1" fontId="9" fillId="7" borderId="1" applyAlignment="1" pivotButton="0" quotePrefix="0" xfId="0">
      <alignment horizontal="center" vertical="center" wrapText="1"/>
    </xf>
    <xf numFmtId="0" fontId="4" fillId="0" borderId="2" applyAlignment="1" pivotButton="0" quotePrefix="0" xfId="0">
      <alignment horizontal="left" vertical="top" wrapText="1" indent="1"/>
    </xf>
    <xf numFmtId="164" fontId="9" fillId="7" borderId="1" applyAlignment="1" pivotButton="0" quotePrefix="0" xfId="0">
      <alignment horizontal="center" vertical="center" wrapText="1"/>
    </xf>
    <xf numFmtId="165" fontId="9" fillId="7" borderId="1" applyAlignment="1" pivotButton="0" quotePrefix="0" xfId="0">
      <alignment horizontal="center" vertical="center" wrapText="1"/>
    </xf>
    <xf numFmtId="9" fontId="8" fillId="8" borderId="2" applyAlignment="1" pivotButton="0" quotePrefix="0" xfId="0">
      <alignment horizontal="center" vertical="center" wrapText="1"/>
    </xf>
    <xf numFmtId="166" fontId="8" fillId="8" borderId="2" applyAlignment="1" pivotButton="0" quotePrefix="0" xfId="0">
      <alignment horizontal="center" vertical="center" wrapText="1"/>
    </xf>
    <xf numFmtId="0" fontId="10" fillId="0" borderId="2" applyAlignment="1" pivotButton="0" quotePrefix="0" xfId="0">
      <alignment horizontal="center" vertical="center" wrapText="1"/>
    </xf>
    <xf numFmtId="164" fontId="11" fillId="0" borderId="2" applyAlignment="1" pivotButton="0" quotePrefix="0" xfId="0">
      <alignment horizontal="right" vertical="center" indent="1"/>
    </xf>
    <xf numFmtId="164" fontId="10" fillId="0" borderId="2" applyAlignment="1" pivotButton="0" quotePrefix="0" xfId="0">
      <alignment horizontal="right" vertical="center" indent="1"/>
    </xf>
    <xf numFmtId="0" fontId="10" fillId="8" borderId="2" applyAlignment="1" pivotButton="0" quotePrefix="0" xfId="0">
      <alignment horizontal="center" vertical="center" wrapText="1"/>
    </xf>
    <xf numFmtId="164" fontId="11" fillId="8" borderId="2" applyAlignment="1" pivotButton="0" quotePrefix="0" xfId="0">
      <alignment horizontal="right" vertical="center" indent="1"/>
    </xf>
    <xf numFmtId="164" fontId="10" fillId="8" borderId="2" applyAlignment="1" pivotButton="0" quotePrefix="0" xfId="0">
      <alignment horizontal="right" vertical="center" indent="1"/>
    </xf>
    <xf numFmtId="0" fontId="12" fillId="0" borderId="0" applyAlignment="1" pivotButton="0" quotePrefix="0" xfId="0">
      <alignment horizontal="center" vertical="center" wrapText="1"/>
    </xf>
    <xf numFmtId="167" fontId="13" fillId="4" borderId="0" applyAlignment="1" pivotButton="0" quotePrefix="0" xfId="0">
      <alignment horizontal="center" vertical="center" wrapText="1"/>
    </xf>
    <xf numFmtId="0" fontId="14" fillId="0" borderId="0" applyAlignment="1" pivotButton="0" quotePrefix="0" xfId="0">
      <alignment horizontal="center" vertical="center" wrapText="1"/>
    </xf>
    <xf numFmtId="0" fontId="15" fillId="9" borderId="0" applyAlignment="1" pivotButton="0" quotePrefix="0" xfId="0">
      <alignment horizontal="center" vertical="center" wrapText="1"/>
    </xf>
    <xf numFmtId="0" fontId="8" fillId="0" borderId="3" applyAlignment="1" pivotButton="0" quotePrefix="0" xfId="0">
      <alignment horizontal="left" vertical="center" wrapText="1" indent="1"/>
    </xf>
    <xf numFmtId="0" fontId="0" fillId="0" borderId="4" pivotButton="0" quotePrefix="0" xfId="0"/>
    <xf numFmtId="168" fontId="16" fillId="0" borderId="3" applyAlignment="1" pivotButton="0" quotePrefix="0" xfId="0">
      <alignment horizontal="right" vertical="center" indent="1"/>
    </xf>
    <xf numFmtId="164" fontId="16" fillId="0" borderId="3" applyAlignment="1" pivotButton="0" quotePrefix="0" xfId="0">
      <alignment horizontal="right" vertical="center" indent="1"/>
    </xf>
    <xf numFmtId="166" fontId="16" fillId="0" borderId="3" applyAlignment="1" pivotButton="0" quotePrefix="0" xfId="0">
      <alignment horizontal="right" vertical="center" indent="1"/>
    </xf>
    <xf numFmtId="167" fontId="16" fillId="0" borderId="3" applyAlignment="1" pivotButton="0" quotePrefix="0" xfId="0">
      <alignment horizontal="right" vertical="center" inden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styles" Target="styles.xml" Id="rId5" /><Relationship Type="http://schemas.openxmlformats.org/officeDocument/2006/relationships/theme" Target="theme/theme1.xml" Id="rId6" /></Relationships>
</file>

<file path=xl/charts/chart1.xml><?xml version="1.0" encoding="utf-8"?>
<chartSpace xmlns:a="http://schemas.openxmlformats.org/drawingml/2006/main" xmlns="http://schemas.openxmlformats.org/drawingml/2006/chart">
  <chart>
    <plotArea>
      <lineChart>
        <grouping val="standard"/>
        <ser>
          <idx val="0"/>
          <order val="0"/>
          <tx>
            <strRef>
              <f>'Calcolo'!C4</f>
            </strRef>
          </tx>
          <spPr>
            <a:ln>
              <a:prstDash val="solid"/>
            </a:ln>
          </spPr>
          <marker>
            <symbol val="none"/>
            <spPr>
              <a:ln>
                <a:prstDash val="solid"/>
              </a:ln>
            </spPr>
          </marker>
          <cat>
            <numRef>
              <f>'Calcolo'!$A$5:$A$49</f>
            </numRef>
          </cat>
          <val>
            <numRef>
              <f>'Calcolo'!$C$5:$C$49</f>
            </numRef>
          </val>
        </ser>
        <ser>
          <idx val="1"/>
          <order val="1"/>
          <tx>
            <strRef>
              <f>'Calcolo'!E4</f>
            </strRef>
          </tx>
          <spPr>
            <a:ln>
              <a:prstDash val="solid"/>
            </a:ln>
          </spPr>
          <marker>
            <symbol val="none"/>
            <spPr>
              <a:ln>
                <a:prstDash val="solid"/>
              </a:ln>
            </spPr>
          </marker>
          <cat>
            <numRef>
              <f>'Calcolo'!$A$5:$A$49</f>
            </numRef>
          </cat>
          <val>
            <numRef>
              <f>'Calcolo'!$E$5:$E$49</f>
            </numRef>
          </val>
        </ser>
        <axId val="10"/>
        <axId val="100"/>
      </lineChart>
      <catAx>
        <axId val="10"/>
        <scaling>
          <orientation val="minMax"/>
        </scaling>
        <axPos val="l"/>
        <title>
          <tx>
            <rich>
              <a:bodyPr/>
              <a:p>
                <a:pPr>
                  <a:defRPr/>
                </a:pPr>
                <a:r>
                  <a:t>Anno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/>
              <a:p>
                <a:pPr>
                  <a:defRPr/>
                </a:pPr>
                <a:r>
                  <a:t>Capitale (€)</a:t>
                </a:r>
              </a:p>
            </rich>
          </tx>
        </title>
        <majorTickMark val="none"/>
        <minorTickMark val="none"/>
        <crossAx val="10"/>
      </valAx>
    </plotArea>
    <legend>
      <legendPos val="b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oneCellAnchor>
    <from>
      <col>0</col>
      <colOff>0</colOff>
      <row>24</row>
      <rowOff>0</rowOff>
    </from>
    <ext cx="7920000" cy="3960000"/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41"/>
  <sheetViews>
    <sheetView showGridLines="0" workbookViewId="0">
      <selection activeCell="A1" sqref="A1"/>
    </sheetView>
  </sheetViews>
  <sheetFormatPr baseColWidth="8" defaultRowHeight="15"/>
  <cols>
    <col width="18" customWidth="1" min="1" max="1"/>
    <col width="18" customWidth="1" min="2" max="2"/>
    <col width="18" customWidth="1" min="3" max="3"/>
    <col width="18" customWidth="1" min="4" max="4"/>
    <col width="18" customWidth="1" min="5" max="5"/>
    <col width="18" customWidth="1" min="6" max="6"/>
  </cols>
  <sheetData>
    <row r="1" ht="42" customHeight="1">
      <c r="A1" s="1" t="inlineStr">
        <is>
          <t>ETF vs Fondo Pensione — chi vince davvero</t>
        </is>
      </c>
    </row>
    <row r="2" ht="22" customHeight="1">
      <c r="A2" s="2" t="inlineStr">
        <is>
          <t>Didier Tommasi · Analista Finanziario Indipendente · didiertommasi.com</t>
        </is>
      </c>
    </row>
    <row r="3" ht="18" customHeight="1"/>
    <row r="4" ht="32" customHeight="1">
      <c r="A4" s="3" t="inlineStr">
        <is>
          <t>📌 In 30 secondi: sotto IRPEF 23% l'ETF vince. Sopra 35%, il FP — ma solo se ISC ≤ 0,7%.</t>
        </is>
      </c>
    </row>
    <row r="5" ht="8" customHeight="1"/>
    <row r="6">
      <c r="A6" s="4" t="inlineStr">
        <is>
          <t>3.000€/anno al FP con IRPEF 35% per 30 anni → +€8.963 netti vs ETF (a parità di euro netti versati). MA il PIP retail al 2,15% di ISC NON vince mai contro l'ETF, anche con IRPEF 43%. Il delta costi annulla il vantaggio fiscale.
💡 Rendimento azionario in input = NOMINALE LORDO. ETF paga bollo 0,2%, FP esente. Confronto a parità di costo opportunità (stesso esborso netto in mano).</t>
        </is>
      </c>
    </row>
    <row r="7"/>
    <row r="8"/>
    <row r="9" ht="12" customHeight="1"/>
    <row r="10" ht="30" customHeight="1">
      <c r="A10" s="5" t="inlineStr">
        <is>
          <t>➊ Le formule applicate</t>
        </is>
      </c>
    </row>
    <row r="11">
      <c r="A11" s="6" t="inlineStr">
        <is>
          <t>ETF (azionario puro):
  Versamento netto = Vers_FP × (1 − IRPEF)   ← stesso costo opportunità
  rate_ETF = rendimento − TER − 0,2% (bollo dossier)
  ETF_finale_lordo = FV(rate_ETF, anni, -versamento_etf, 0)
  ETF_finale_netto = lordo − (lordo − versato_tot) × 26%
Fondo Pensione (mix azionario/obbligazionario):
  rate_FP_lordo = equity% × rendimento + (1-equity%) × 2,5% − costo
  rate_FP_netto = rate_FP_lordo × (1 − 20%)   ← tassazione annuale
  FP_finale_lordo = FV(rate_FP_netto, anni, -versamento_fp, 0)
  Aliquota uscita: 15% base, −0,3%/anno oltre 15°, MIN 9% (≥35 anni)
  FP_finale_netto = versato_tot × (1 − aliq_uscita) + plusvalenza
FP è ESENTE bollo 0,2% (D.Lgs. 252/2005 + DPR 642/1972 tabella B).
Solo ETF paga il bollo. Tassazione FP rendimento: 20% (vs 26% ETF), ma annuale.</t>
        </is>
      </c>
    </row>
    <row r="12"/>
    <row r="13"/>
    <row r="14"/>
    <row r="15"/>
    <row r="16"/>
    <row r="17"/>
    <row r="18"/>
    <row r="19"/>
    <row r="20"/>
    <row r="21" ht="12" customHeight="1"/>
    <row r="22" ht="30" customHeight="1">
      <c r="A22" s="5" t="inlineStr">
        <is>
          <t>➋ Quando vince il FP, quando vince l'ETF</t>
        </is>
      </c>
    </row>
    <row r="23">
      <c r="A23" s="7" t="inlineStr">
        <is>
          <t>FP vince tipicamente: (a) IRPEF marginale alta (35%/43%); (b) durata lunga (&gt;20y) con sconto uscita verso il 9%; (c) costo basso (FP negoziale 0,49% vs PIP 2,15%); (d) comparto bilanciato/dinamico con buona quota azionaria.
ETF vince tipicamente: (a) IRPEF bassa (23%); (b) bisogno di liquidità prima di pensione; (c) FP costoso (PIP/aperto retail); (d) breve durata (sconto uscita poco rilevante).
Ricorda: il FP è VINCOLATO fino a pensione (eccetto anticipi specifici). L'ETF è sempre liquidabile con un click. Il vincolo ha un costo opportunità.</t>
        </is>
      </c>
    </row>
    <row r="24"/>
    <row r="25"/>
    <row r="26"/>
    <row r="27"/>
    <row r="28"/>
    <row r="29"/>
    <row r="30" ht="12" customHeight="1"/>
    <row r="31" ht="30" customHeight="1">
      <c r="A31" s="5" t="inlineStr">
        <is>
          <t>➌ Cornice SPIVA + i 3 step operativi</t>
        </is>
      </c>
    </row>
    <row r="32">
      <c r="A32" s="8" t="inlineStr">
        <is>
          <t>CORNICE SPIVA — secondo SPIVA Europe Year-End 2024 (S&amp;P Dow Jones Indices), oltre l'85% dei fondi attivi azionari globali sottoperforma il benchmark passivo su 10 anni. Il pattern si replica nei FP italiani: ISC alto = drag composto certo, alpha incerto.
1. CALCOLA LA TUA IRPEF MARGINALE — non quella media. Sotto 28k€ (23%) ETF probabilmente vince per liquidità. Tra 28-50k€ (35%) il FP vince quasi sempre se ISC ≤ 0,7%.
2. SCEGLI SOLO FP NEGOZIALE (ISC 0,49% medio COVIP). MAI PIP retail (ISC 2,15%): il delta costi annulla il vantaggio fiscale entro 15-20 anni.
3. COMBINAZIONE OTTIMALE — TFR + 5.300€/anno FP negoziale (deduzione max) + ETF azionario globale per il surplus. Coperto sia il vincolo fiscale che la liquidità.</t>
        </is>
      </c>
    </row>
    <row r="33"/>
    <row r="34"/>
    <row r="35"/>
    <row r="36"/>
    <row r="37"/>
    <row r="38"/>
    <row r="39"/>
    <row r="40" ht="12" customHeight="1"/>
    <row r="41" ht="28" customHeight="1">
      <c r="A41" s="9" t="inlineStr">
        <is>
          <t>🌐  didiertommasi.com    📩  Newsletter settimanale    📊  Materiale educativo  ·  Non consulenza personalizzata</t>
        </is>
      </c>
    </row>
  </sheetData>
  <mergeCells count="11">
    <mergeCell ref="A23:F29"/>
    <mergeCell ref="A2:F2"/>
    <mergeCell ref="A41:F41"/>
    <mergeCell ref="A10:F10"/>
    <mergeCell ref="A11:F20"/>
    <mergeCell ref="A6:F8"/>
    <mergeCell ref="A32:F39"/>
    <mergeCell ref="A1:F1"/>
    <mergeCell ref="A31:F31"/>
    <mergeCell ref="A22:F22"/>
    <mergeCell ref="A4:F4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19"/>
  <sheetViews>
    <sheetView showGridLines="0" workbookViewId="0">
      <selection activeCell="A1" sqref="A1"/>
    </sheetView>
  </sheetViews>
  <sheetFormatPr baseColWidth="8" defaultRowHeight="15"/>
  <cols>
    <col width="32" customWidth="1" min="1" max="1"/>
    <col width="16" customWidth="1" min="2" max="2"/>
    <col width="70" customWidth="1" min="3" max="3"/>
  </cols>
  <sheetData>
    <row r="1" ht="42" customHeight="1">
      <c r="A1" s="1" t="inlineStr">
        <is>
          <t>📥  Input — i tuoi parametri</t>
        </is>
      </c>
    </row>
    <row r="2" ht="22" customHeight="1">
      <c r="A2" s="2" t="inlineStr">
        <is>
          <t>Modifica le celle gialle. 'Risultato' si aggiorna automaticamente.</t>
        </is>
      </c>
    </row>
    <row r="3" ht="18" customHeight="1"/>
    <row r="4" ht="28" customHeight="1">
      <c r="A4" s="10" t="inlineStr">
        <is>
          <t>Parametro</t>
        </is>
      </c>
      <c r="B4" s="10" t="inlineStr">
        <is>
          <t>Valore</t>
        </is>
      </c>
      <c r="C4" s="10" t="inlineStr">
        <is>
          <t>Note</t>
        </is>
      </c>
    </row>
    <row r="5" ht="30" customHeight="1">
      <c r="A5" s="11" t="inlineStr">
        <is>
          <t>Durata del piano</t>
        </is>
      </c>
      <c r="B5" s="12" t="n">
        <v>30</v>
      </c>
      <c r="C5" s="13" t="inlineStr">
        <is>
          <t>anni — sconto FP uscita massimo dopo 35 anni (aliquota 9%)</t>
        </is>
      </c>
    </row>
    <row r="6" ht="30" customHeight="1">
      <c r="A6" s="11" t="inlineStr">
        <is>
          <t>Versamento lordo annuo al FP</t>
        </is>
      </c>
      <c r="B6" s="14" t="n">
        <v>3000</v>
      </c>
      <c r="C6" s="13" t="inlineStr">
        <is>
          <t>€ — deducibile fino a 5.300€/anno (art. 8 D.Lgs. 252/2005)</t>
        </is>
      </c>
    </row>
    <row r="7" ht="30" customHeight="1">
      <c r="A7" s="11" t="inlineStr">
        <is>
          <t>Aliquota marginale IRPEF</t>
        </is>
      </c>
      <c r="B7" s="15" t="n">
        <v>35</v>
      </c>
      <c r="C7" s="13" t="inlineStr">
        <is>
          <t>% — scaglioni 2026: 23% (≤28k), 35% (28-50k), 43% (&gt;50k)</t>
        </is>
      </c>
    </row>
    <row r="8" ht="30" customHeight="1">
      <c r="A8" s="11" t="inlineStr">
        <is>
          <t>Rendimento lordo azionario</t>
        </is>
      </c>
      <c r="B8" s="15" t="n">
        <v>6</v>
      </c>
      <c r="C8" s="13" t="inlineStr">
        <is>
          <t>% — MSCI World storico ~7% lordo, azionario puro ~6-7%</t>
        </is>
      </c>
    </row>
    <row r="9" ht="30" customHeight="1">
      <c r="A9" s="11" t="inlineStr">
        <is>
          <t>TER ETF</t>
        </is>
      </c>
      <c r="B9" s="15" t="n">
        <v>0.2</v>
      </c>
      <c r="C9" s="13" t="inlineStr">
        <is>
          <t>% annuo — ETF globale low-cost: 0,15-0,30%</t>
        </is>
      </c>
    </row>
    <row r="10" ht="30" customHeight="1">
      <c r="A10" s="11" t="inlineStr">
        <is>
          <t>Costo annuo Fondo Pensione</t>
        </is>
      </c>
      <c r="B10" s="15" t="n">
        <v>1</v>
      </c>
      <c r="C10" s="13" t="inlineStr">
        <is>
          <t>% — ISC COVIP 2024: negoziale 0,49% · aperto 1,36% · PIP 2,15%</t>
        </is>
      </c>
    </row>
    <row r="11" ht="30" customHeight="1">
      <c r="A11" s="11" t="inlineStr">
        <is>
          <t>Quota azionaria FP</t>
        </is>
      </c>
      <c r="B11" s="15" t="n">
        <v>60</v>
      </c>
      <c r="C11" s="13" t="inlineStr">
        <is>
          <t>% — bilanciato 40-60%, dinamico 70-100%, garantito 0-20%</t>
        </is>
      </c>
    </row>
    <row r="12" ht="16" customHeight="1"/>
    <row r="13" ht="30" customHeight="1">
      <c r="A13" s="5" t="inlineStr">
        <is>
          <t>🧮 Costanti normative</t>
        </is>
      </c>
    </row>
    <row r="14" ht="22" customHeight="1">
      <c r="A14" s="11" t="inlineStr">
        <is>
          <t>Capital gain ETF</t>
        </is>
      </c>
      <c r="B14" s="16" t="n">
        <v>0.26</v>
      </c>
      <c r="C14" s="13" t="inlineStr">
        <is>
          <t>Tassazione plusvalenza al realizzo</t>
        </is>
      </c>
    </row>
    <row r="15" ht="22" customHeight="1">
      <c r="A15" s="11" t="inlineStr">
        <is>
          <t>Bollo dossier ETF</t>
        </is>
      </c>
      <c r="B15" s="17" t="n">
        <v>0.002</v>
      </c>
      <c r="C15" s="13" t="inlineStr">
        <is>
          <t>D.L. 201/2011 art. 19. FP ESENTE</t>
        </is>
      </c>
    </row>
    <row r="16" ht="22" customHeight="1">
      <c r="A16" s="11" t="inlineStr">
        <is>
          <t>Tassazione annuale FP rendimenti</t>
        </is>
      </c>
      <c r="B16" s="16" t="n">
        <v>0.2</v>
      </c>
      <c r="C16" s="13" t="inlineStr">
        <is>
          <t>Art. 17 D.Lgs. 252/2005</t>
        </is>
      </c>
    </row>
    <row r="17" ht="22" customHeight="1">
      <c r="A17" s="11" t="inlineStr">
        <is>
          <t>Aliquota uscita FP base</t>
        </is>
      </c>
      <c r="B17" s="16" t="n">
        <v>0.15</v>
      </c>
      <c r="C17" s="13" t="inlineStr">
        <is>
          <t>Riduzione 0,3%/anno oltre 15° anno</t>
        </is>
      </c>
    </row>
    <row r="18" ht="22" customHeight="1">
      <c r="A18" s="11" t="inlineStr">
        <is>
          <t>Aliquota uscita FP minima</t>
        </is>
      </c>
      <c r="B18" s="16" t="n">
        <v>0.09</v>
      </c>
      <c r="C18" s="13" t="inlineStr">
        <is>
          <t>Min dopo 35 anni di partecipazione</t>
        </is>
      </c>
    </row>
    <row r="19" ht="22" customHeight="1">
      <c r="A19" s="11" t="inlineStr">
        <is>
          <t>Rendimento bond reale</t>
        </is>
      </c>
      <c r="B19" s="17" t="n">
        <v>0.025</v>
      </c>
      <c r="C19" s="13" t="inlineStr">
        <is>
          <t>Componente obbligazionaria comparto FP</t>
        </is>
      </c>
    </row>
  </sheetData>
  <mergeCells count="3">
    <mergeCell ref="A1:D1"/>
    <mergeCell ref="A13:D13"/>
    <mergeCell ref="A2:D2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E49"/>
  <sheetViews>
    <sheetView showGridLines="0" workbookViewId="0">
      <pane xSplit="1" ySplit="4" topLeftCell="B5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8" customWidth="1" min="1" max="1"/>
    <col width="18" customWidth="1" min="2" max="2"/>
    <col width="22" customWidth="1" min="3" max="3"/>
    <col width="18" customWidth="1" min="4" max="4"/>
    <col width="22" customWidth="1" min="5" max="5"/>
  </cols>
  <sheetData>
    <row r="1" ht="42" customHeight="1">
      <c r="A1" s="1" t="inlineStr">
        <is>
          <t>🧮  Calcolo — anno per anno ETF vs FP</t>
        </is>
      </c>
    </row>
    <row r="2" ht="22" customHeight="1">
      <c r="A2" s="2" t="inlineStr">
        <is>
          <t>Capitale ETF (lordo, plus tassa) e FP (post 20% annuale).</t>
        </is>
      </c>
    </row>
    <row r="3" ht="12" customHeight="1"/>
    <row r="4" ht="32" customHeight="1">
      <c r="A4" s="10" t="inlineStr">
        <is>
          <t>Anno</t>
        </is>
      </c>
      <c r="B4" s="10" t="inlineStr">
        <is>
          <t>Versamento ETF €</t>
        </is>
      </c>
      <c r="C4" s="10" t="inlineStr">
        <is>
          <t>Cap. ETF lordo €</t>
        </is>
      </c>
      <c r="D4" s="10" t="inlineStr">
        <is>
          <t>Versamento FP €</t>
        </is>
      </c>
      <c r="E4" s="10" t="inlineStr">
        <is>
          <t>Cap. FP €</t>
        </is>
      </c>
    </row>
    <row r="5">
      <c r="A5" s="18" t="n">
        <v>1</v>
      </c>
      <c r="B5" s="19">
        <f>versamento_fp_lordo*(1-irpef_pct/100)</f>
        <v/>
      </c>
      <c r="C5" s="20">
        <f>B5</f>
        <v/>
      </c>
      <c r="D5" s="19">
        <f>versamento_fp_lordo</f>
        <v/>
      </c>
      <c r="E5" s="20">
        <f>D5</f>
        <v/>
      </c>
    </row>
    <row r="6">
      <c r="A6" s="21" t="n">
        <v>2</v>
      </c>
      <c r="B6" s="22">
        <f>versamento_fp_lordo*(1-irpef_pct/100)</f>
        <v/>
      </c>
      <c r="C6" s="23">
        <f>C5*(1+(rendimento_pct-ter_pct-0.2)/100)+B6</f>
        <v/>
      </c>
      <c r="D6" s="22">
        <f>versamento_fp_lordo</f>
        <v/>
      </c>
      <c r="E6" s="23">
        <f>E5*(1+((equity_share_pct/100*rendimento_pct/100 + (1-equity_share_pct/100)*bond_rate - cost_fp_pct/100)*(1-fp_yearly_tax)))+D6</f>
        <v/>
      </c>
    </row>
    <row r="7">
      <c r="A7" s="18" t="n">
        <v>3</v>
      </c>
      <c r="B7" s="19">
        <f>versamento_fp_lordo*(1-irpef_pct/100)</f>
        <v/>
      </c>
      <c r="C7" s="20">
        <f>C6*(1+(rendimento_pct-ter_pct-0.2)/100)+B7</f>
        <v/>
      </c>
      <c r="D7" s="19">
        <f>versamento_fp_lordo</f>
        <v/>
      </c>
      <c r="E7" s="20">
        <f>E6*(1+((equity_share_pct/100*rendimento_pct/100 + (1-equity_share_pct/100)*bond_rate - cost_fp_pct/100)*(1-fp_yearly_tax)))+D7</f>
        <v/>
      </c>
    </row>
    <row r="8">
      <c r="A8" s="21" t="n">
        <v>4</v>
      </c>
      <c r="B8" s="22">
        <f>versamento_fp_lordo*(1-irpef_pct/100)</f>
        <v/>
      </c>
      <c r="C8" s="23">
        <f>C7*(1+(rendimento_pct-ter_pct-0.2)/100)+B8</f>
        <v/>
      </c>
      <c r="D8" s="22">
        <f>versamento_fp_lordo</f>
        <v/>
      </c>
      <c r="E8" s="23">
        <f>E7*(1+((equity_share_pct/100*rendimento_pct/100 + (1-equity_share_pct/100)*bond_rate - cost_fp_pct/100)*(1-fp_yearly_tax)))+D8</f>
        <v/>
      </c>
    </row>
    <row r="9">
      <c r="A9" s="18" t="n">
        <v>5</v>
      </c>
      <c r="B9" s="19">
        <f>versamento_fp_lordo*(1-irpef_pct/100)</f>
        <v/>
      </c>
      <c r="C9" s="20">
        <f>C8*(1+(rendimento_pct-ter_pct-0.2)/100)+B9</f>
        <v/>
      </c>
      <c r="D9" s="19">
        <f>versamento_fp_lordo</f>
        <v/>
      </c>
      <c r="E9" s="20">
        <f>E8*(1+((equity_share_pct/100*rendimento_pct/100 + (1-equity_share_pct/100)*bond_rate - cost_fp_pct/100)*(1-fp_yearly_tax)))+D9</f>
        <v/>
      </c>
    </row>
    <row r="10">
      <c r="A10" s="21" t="n">
        <v>6</v>
      </c>
      <c r="B10" s="22">
        <f>versamento_fp_lordo*(1-irpef_pct/100)</f>
        <v/>
      </c>
      <c r="C10" s="23">
        <f>C9*(1+(rendimento_pct-ter_pct-0.2)/100)+B10</f>
        <v/>
      </c>
      <c r="D10" s="22">
        <f>versamento_fp_lordo</f>
        <v/>
      </c>
      <c r="E10" s="23">
        <f>E9*(1+((equity_share_pct/100*rendimento_pct/100 + (1-equity_share_pct/100)*bond_rate - cost_fp_pct/100)*(1-fp_yearly_tax)))+D10</f>
        <v/>
      </c>
    </row>
    <row r="11">
      <c r="A11" s="18" t="n">
        <v>7</v>
      </c>
      <c r="B11" s="19">
        <f>versamento_fp_lordo*(1-irpef_pct/100)</f>
        <v/>
      </c>
      <c r="C11" s="20">
        <f>C10*(1+(rendimento_pct-ter_pct-0.2)/100)+B11</f>
        <v/>
      </c>
      <c r="D11" s="19">
        <f>versamento_fp_lordo</f>
        <v/>
      </c>
      <c r="E11" s="20">
        <f>E10*(1+((equity_share_pct/100*rendimento_pct/100 + (1-equity_share_pct/100)*bond_rate - cost_fp_pct/100)*(1-fp_yearly_tax)))+D11</f>
        <v/>
      </c>
    </row>
    <row r="12">
      <c r="A12" s="21" t="n">
        <v>8</v>
      </c>
      <c r="B12" s="22">
        <f>versamento_fp_lordo*(1-irpef_pct/100)</f>
        <v/>
      </c>
      <c r="C12" s="23">
        <f>C11*(1+(rendimento_pct-ter_pct-0.2)/100)+B12</f>
        <v/>
      </c>
      <c r="D12" s="22">
        <f>versamento_fp_lordo</f>
        <v/>
      </c>
      <c r="E12" s="23">
        <f>E11*(1+((equity_share_pct/100*rendimento_pct/100 + (1-equity_share_pct/100)*bond_rate - cost_fp_pct/100)*(1-fp_yearly_tax)))+D12</f>
        <v/>
      </c>
    </row>
    <row r="13">
      <c r="A13" s="18" t="n">
        <v>9</v>
      </c>
      <c r="B13" s="19">
        <f>versamento_fp_lordo*(1-irpef_pct/100)</f>
        <v/>
      </c>
      <c r="C13" s="20">
        <f>C12*(1+(rendimento_pct-ter_pct-0.2)/100)+B13</f>
        <v/>
      </c>
      <c r="D13" s="19">
        <f>versamento_fp_lordo</f>
        <v/>
      </c>
      <c r="E13" s="20">
        <f>E12*(1+((equity_share_pct/100*rendimento_pct/100 + (1-equity_share_pct/100)*bond_rate - cost_fp_pct/100)*(1-fp_yearly_tax)))+D13</f>
        <v/>
      </c>
    </row>
    <row r="14">
      <c r="A14" s="21" t="n">
        <v>10</v>
      </c>
      <c r="B14" s="22">
        <f>versamento_fp_lordo*(1-irpef_pct/100)</f>
        <v/>
      </c>
      <c r="C14" s="23">
        <f>C13*(1+(rendimento_pct-ter_pct-0.2)/100)+B14</f>
        <v/>
      </c>
      <c r="D14" s="22">
        <f>versamento_fp_lordo</f>
        <v/>
      </c>
      <c r="E14" s="23">
        <f>E13*(1+((equity_share_pct/100*rendimento_pct/100 + (1-equity_share_pct/100)*bond_rate - cost_fp_pct/100)*(1-fp_yearly_tax)))+D14</f>
        <v/>
      </c>
    </row>
    <row r="15">
      <c r="A15" s="18" t="n">
        <v>11</v>
      </c>
      <c r="B15" s="19">
        <f>versamento_fp_lordo*(1-irpef_pct/100)</f>
        <v/>
      </c>
      <c r="C15" s="20">
        <f>C14*(1+(rendimento_pct-ter_pct-0.2)/100)+B15</f>
        <v/>
      </c>
      <c r="D15" s="19">
        <f>versamento_fp_lordo</f>
        <v/>
      </c>
      <c r="E15" s="20">
        <f>E14*(1+((equity_share_pct/100*rendimento_pct/100 + (1-equity_share_pct/100)*bond_rate - cost_fp_pct/100)*(1-fp_yearly_tax)))+D15</f>
        <v/>
      </c>
    </row>
    <row r="16">
      <c r="A16" s="21" t="n">
        <v>12</v>
      </c>
      <c r="B16" s="22">
        <f>versamento_fp_lordo*(1-irpef_pct/100)</f>
        <v/>
      </c>
      <c r="C16" s="23">
        <f>C15*(1+(rendimento_pct-ter_pct-0.2)/100)+B16</f>
        <v/>
      </c>
      <c r="D16" s="22">
        <f>versamento_fp_lordo</f>
        <v/>
      </c>
      <c r="E16" s="23">
        <f>E15*(1+((equity_share_pct/100*rendimento_pct/100 + (1-equity_share_pct/100)*bond_rate - cost_fp_pct/100)*(1-fp_yearly_tax)))+D16</f>
        <v/>
      </c>
    </row>
    <row r="17">
      <c r="A17" s="18" t="n">
        <v>13</v>
      </c>
      <c r="B17" s="19">
        <f>versamento_fp_lordo*(1-irpef_pct/100)</f>
        <v/>
      </c>
      <c r="C17" s="20">
        <f>C16*(1+(rendimento_pct-ter_pct-0.2)/100)+B17</f>
        <v/>
      </c>
      <c r="D17" s="19">
        <f>versamento_fp_lordo</f>
        <v/>
      </c>
      <c r="E17" s="20">
        <f>E16*(1+((equity_share_pct/100*rendimento_pct/100 + (1-equity_share_pct/100)*bond_rate - cost_fp_pct/100)*(1-fp_yearly_tax)))+D17</f>
        <v/>
      </c>
    </row>
    <row r="18">
      <c r="A18" s="21" t="n">
        <v>14</v>
      </c>
      <c r="B18" s="22">
        <f>versamento_fp_lordo*(1-irpef_pct/100)</f>
        <v/>
      </c>
      <c r="C18" s="23">
        <f>C17*(1+(rendimento_pct-ter_pct-0.2)/100)+B18</f>
        <v/>
      </c>
      <c r="D18" s="22">
        <f>versamento_fp_lordo</f>
        <v/>
      </c>
      <c r="E18" s="23">
        <f>E17*(1+((equity_share_pct/100*rendimento_pct/100 + (1-equity_share_pct/100)*bond_rate - cost_fp_pct/100)*(1-fp_yearly_tax)))+D18</f>
        <v/>
      </c>
    </row>
    <row r="19">
      <c r="A19" s="18" t="n">
        <v>15</v>
      </c>
      <c r="B19" s="19">
        <f>versamento_fp_lordo*(1-irpef_pct/100)</f>
        <v/>
      </c>
      <c r="C19" s="20">
        <f>C18*(1+(rendimento_pct-ter_pct-0.2)/100)+B19</f>
        <v/>
      </c>
      <c r="D19" s="19">
        <f>versamento_fp_lordo</f>
        <v/>
      </c>
      <c r="E19" s="20">
        <f>E18*(1+((equity_share_pct/100*rendimento_pct/100 + (1-equity_share_pct/100)*bond_rate - cost_fp_pct/100)*(1-fp_yearly_tax)))+D19</f>
        <v/>
      </c>
    </row>
    <row r="20">
      <c r="A20" s="21" t="n">
        <v>16</v>
      </c>
      <c r="B20" s="22">
        <f>versamento_fp_lordo*(1-irpef_pct/100)</f>
        <v/>
      </c>
      <c r="C20" s="23">
        <f>C19*(1+(rendimento_pct-ter_pct-0.2)/100)+B20</f>
        <v/>
      </c>
      <c r="D20" s="22">
        <f>versamento_fp_lordo</f>
        <v/>
      </c>
      <c r="E20" s="23">
        <f>E19*(1+((equity_share_pct/100*rendimento_pct/100 + (1-equity_share_pct/100)*bond_rate - cost_fp_pct/100)*(1-fp_yearly_tax)))+D20</f>
        <v/>
      </c>
    </row>
    <row r="21">
      <c r="A21" s="18" t="n">
        <v>17</v>
      </c>
      <c r="B21" s="19">
        <f>versamento_fp_lordo*(1-irpef_pct/100)</f>
        <v/>
      </c>
      <c r="C21" s="20">
        <f>C20*(1+(rendimento_pct-ter_pct-0.2)/100)+B21</f>
        <v/>
      </c>
      <c r="D21" s="19">
        <f>versamento_fp_lordo</f>
        <v/>
      </c>
      <c r="E21" s="20">
        <f>E20*(1+((equity_share_pct/100*rendimento_pct/100 + (1-equity_share_pct/100)*bond_rate - cost_fp_pct/100)*(1-fp_yearly_tax)))+D21</f>
        <v/>
      </c>
    </row>
    <row r="22">
      <c r="A22" s="21" t="n">
        <v>18</v>
      </c>
      <c r="B22" s="22">
        <f>versamento_fp_lordo*(1-irpef_pct/100)</f>
        <v/>
      </c>
      <c r="C22" s="23">
        <f>C21*(1+(rendimento_pct-ter_pct-0.2)/100)+B22</f>
        <v/>
      </c>
      <c r="D22" s="22">
        <f>versamento_fp_lordo</f>
        <v/>
      </c>
      <c r="E22" s="23">
        <f>E21*(1+((equity_share_pct/100*rendimento_pct/100 + (1-equity_share_pct/100)*bond_rate - cost_fp_pct/100)*(1-fp_yearly_tax)))+D22</f>
        <v/>
      </c>
    </row>
    <row r="23">
      <c r="A23" s="18" t="n">
        <v>19</v>
      </c>
      <c r="B23" s="19">
        <f>versamento_fp_lordo*(1-irpef_pct/100)</f>
        <v/>
      </c>
      <c r="C23" s="20">
        <f>C22*(1+(rendimento_pct-ter_pct-0.2)/100)+B23</f>
        <v/>
      </c>
      <c r="D23" s="19">
        <f>versamento_fp_lordo</f>
        <v/>
      </c>
      <c r="E23" s="20">
        <f>E22*(1+((equity_share_pct/100*rendimento_pct/100 + (1-equity_share_pct/100)*bond_rate - cost_fp_pct/100)*(1-fp_yearly_tax)))+D23</f>
        <v/>
      </c>
    </row>
    <row r="24">
      <c r="A24" s="21" t="n">
        <v>20</v>
      </c>
      <c r="B24" s="22">
        <f>versamento_fp_lordo*(1-irpef_pct/100)</f>
        <v/>
      </c>
      <c r="C24" s="23">
        <f>C23*(1+(rendimento_pct-ter_pct-0.2)/100)+B24</f>
        <v/>
      </c>
      <c r="D24" s="22">
        <f>versamento_fp_lordo</f>
        <v/>
      </c>
      <c r="E24" s="23">
        <f>E23*(1+((equity_share_pct/100*rendimento_pct/100 + (1-equity_share_pct/100)*bond_rate - cost_fp_pct/100)*(1-fp_yearly_tax)))+D24</f>
        <v/>
      </c>
    </row>
    <row r="25">
      <c r="A25" s="18" t="n">
        <v>21</v>
      </c>
      <c r="B25" s="19">
        <f>versamento_fp_lordo*(1-irpef_pct/100)</f>
        <v/>
      </c>
      <c r="C25" s="20">
        <f>C24*(1+(rendimento_pct-ter_pct-0.2)/100)+B25</f>
        <v/>
      </c>
      <c r="D25" s="19">
        <f>versamento_fp_lordo</f>
        <v/>
      </c>
      <c r="E25" s="20">
        <f>E24*(1+((equity_share_pct/100*rendimento_pct/100 + (1-equity_share_pct/100)*bond_rate - cost_fp_pct/100)*(1-fp_yearly_tax)))+D25</f>
        <v/>
      </c>
    </row>
    <row r="26">
      <c r="A26" s="21" t="n">
        <v>22</v>
      </c>
      <c r="B26" s="22">
        <f>versamento_fp_lordo*(1-irpef_pct/100)</f>
        <v/>
      </c>
      <c r="C26" s="23">
        <f>C25*(1+(rendimento_pct-ter_pct-0.2)/100)+B26</f>
        <v/>
      </c>
      <c r="D26" s="22">
        <f>versamento_fp_lordo</f>
        <v/>
      </c>
      <c r="E26" s="23">
        <f>E25*(1+((equity_share_pct/100*rendimento_pct/100 + (1-equity_share_pct/100)*bond_rate - cost_fp_pct/100)*(1-fp_yearly_tax)))+D26</f>
        <v/>
      </c>
    </row>
    <row r="27">
      <c r="A27" s="18" t="n">
        <v>23</v>
      </c>
      <c r="B27" s="19">
        <f>versamento_fp_lordo*(1-irpef_pct/100)</f>
        <v/>
      </c>
      <c r="C27" s="20">
        <f>C26*(1+(rendimento_pct-ter_pct-0.2)/100)+B27</f>
        <v/>
      </c>
      <c r="D27" s="19">
        <f>versamento_fp_lordo</f>
        <v/>
      </c>
      <c r="E27" s="20">
        <f>E26*(1+((equity_share_pct/100*rendimento_pct/100 + (1-equity_share_pct/100)*bond_rate - cost_fp_pct/100)*(1-fp_yearly_tax)))+D27</f>
        <v/>
      </c>
    </row>
    <row r="28">
      <c r="A28" s="21" t="n">
        <v>24</v>
      </c>
      <c r="B28" s="22">
        <f>versamento_fp_lordo*(1-irpef_pct/100)</f>
        <v/>
      </c>
      <c r="C28" s="23">
        <f>C27*(1+(rendimento_pct-ter_pct-0.2)/100)+B28</f>
        <v/>
      </c>
      <c r="D28" s="22">
        <f>versamento_fp_lordo</f>
        <v/>
      </c>
      <c r="E28" s="23">
        <f>E27*(1+((equity_share_pct/100*rendimento_pct/100 + (1-equity_share_pct/100)*bond_rate - cost_fp_pct/100)*(1-fp_yearly_tax)))+D28</f>
        <v/>
      </c>
    </row>
    <row r="29">
      <c r="A29" s="18" t="n">
        <v>25</v>
      </c>
      <c r="B29" s="19">
        <f>versamento_fp_lordo*(1-irpef_pct/100)</f>
        <v/>
      </c>
      <c r="C29" s="20">
        <f>C28*(1+(rendimento_pct-ter_pct-0.2)/100)+B29</f>
        <v/>
      </c>
      <c r="D29" s="19">
        <f>versamento_fp_lordo</f>
        <v/>
      </c>
      <c r="E29" s="20">
        <f>E28*(1+((equity_share_pct/100*rendimento_pct/100 + (1-equity_share_pct/100)*bond_rate - cost_fp_pct/100)*(1-fp_yearly_tax)))+D29</f>
        <v/>
      </c>
    </row>
    <row r="30">
      <c r="A30" s="21" t="n">
        <v>26</v>
      </c>
      <c r="B30" s="22">
        <f>versamento_fp_lordo*(1-irpef_pct/100)</f>
        <v/>
      </c>
      <c r="C30" s="23">
        <f>C29*(1+(rendimento_pct-ter_pct-0.2)/100)+B30</f>
        <v/>
      </c>
      <c r="D30" s="22">
        <f>versamento_fp_lordo</f>
        <v/>
      </c>
      <c r="E30" s="23">
        <f>E29*(1+((equity_share_pct/100*rendimento_pct/100 + (1-equity_share_pct/100)*bond_rate - cost_fp_pct/100)*(1-fp_yearly_tax)))+D30</f>
        <v/>
      </c>
    </row>
    <row r="31">
      <c r="A31" s="18" t="n">
        <v>27</v>
      </c>
      <c r="B31" s="19">
        <f>versamento_fp_lordo*(1-irpef_pct/100)</f>
        <v/>
      </c>
      <c r="C31" s="20">
        <f>C30*(1+(rendimento_pct-ter_pct-0.2)/100)+B31</f>
        <v/>
      </c>
      <c r="D31" s="19">
        <f>versamento_fp_lordo</f>
        <v/>
      </c>
      <c r="E31" s="20">
        <f>E30*(1+((equity_share_pct/100*rendimento_pct/100 + (1-equity_share_pct/100)*bond_rate - cost_fp_pct/100)*(1-fp_yearly_tax)))+D31</f>
        <v/>
      </c>
    </row>
    <row r="32">
      <c r="A32" s="21" t="n">
        <v>28</v>
      </c>
      <c r="B32" s="22">
        <f>versamento_fp_lordo*(1-irpef_pct/100)</f>
        <v/>
      </c>
      <c r="C32" s="23">
        <f>C31*(1+(rendimento_pct-ter_pct-0.2)/100)+B32</f>
        <v/>
      </c>
      <c r="D32" s="22">
        <f>versamento_fp_lordo</f>
        <v/>
      </c>
      <c r="E32" s="23">
        <f>E31*(1+((equity_share_pct/100*rendimento_pct/100 + (1-equity_share_pct/100)*bond_rate - cost_fp_pct/100)*(1-fp_yearly_tax)))+D32</f>
        <v/>
      </c>
    </row>
    <row r="33">
      <c r="A33" s="18" t="n">
        <v>29</v>
      </c>
      <c r="B33" s="19">
        <f>versamento_fp_lordo*(1-irpef_pct/100)</f>
        <v/>
      </c>
      <c r="C33" s="20">
        <f>C32*(1+(rendimento_pct-ter_pct-0.2)/100)+B33</f>
        <v/>
      </c>
      <c r="D33" s="19">
        <f>versamento_fp_lordo</f>
        <v/>
      </c>
      <c r="E33" s="20">
        <f>E32*(1+((equity_share_pct/100*rendimento_pct/100 + (1-equity_share_pct/100)*bond_rate - cost_fp_pct/100)*(1-fp_yearly_tax)))+D33</f>
        <v/>
      </c>
    </row>
    <row r="34">
      <c r="A34" s="21" t="n">
        <v>30</v>
      </c>
      <c r="B34" s="22">
        <f>versamento_fp_lordo*(1-irpef_pct/100)</f>
        <v/>
      </c>
      <c r="C34" s="23">
        <f>C33*(1+(rendimento_pct-ter_pct-0.2)/100)+B34</f>
        <v/>
      </c>
      <c r="D34" s="22">
        <f>versamento_fp_lordo</f>
        <v/>
      </c>
      <c r="E34" s="23">
        <f>E33*(1+((equity_share_pct/100*rendimento_pct/100 + (1-equity_share_pct/100)*bond_rate - cost_fp_pct/100)*(1-fp_yearly_tax)))+D34</f>
        <v/>
      </c>
    </row>
    <row r="35">
      <c r="A35" s="18" t="n">
        <v>31</v>
      </c>
      <c r="B35" s="19">
        <f>versamento_fp_lordo*(1-irpef_pct/100)</f>
        <v/>
      </c>
      <c r="C35" s="20">
        <f>C34*(1+(rendimento_pct-ter_pct-0.2)/100)+B35</f>
        <v/>
      </c>
      <c r="D35" s="19">
        <f>versamento_fp_lordo</f>
        <v/>
      </c>
      <c r="E35" s="20">
        <f>E34*(1+((equity_share_pct/100*rendimento_pct/100 + (1-equity_share_pct/100)*bond_rate - cost_fp_pct/100)*(1-fp_yearly_tax)))+D35</f>
        <v/>
      </c>
    </row>
    <row r="36">
      <c r="A36" s="21" t="n">
        <v>32</v>
      </c>
      <c r="B36" s="22">
        <f>versamento_fp_lordo*(1-irpef_pct/100)</f>
        <v/>
      </c>
      <c r="C36" s="23">
        <f>C35*(1+(rendimento_pct-ter_pct-0.2)/100)+B36</f>
        <v/>
      </c>
      <c r="D36" s="22">
        <f>versamento_fp_lordo</f>
        <v/>
      </c>
      <c r="E36" s="23">
        <f>E35*(1+((equity_share_pct/100*rendimento_pct/100 + (1-equity_share_pct/100)*bond_rate - cost_fp_pct/100)*(1-fp_yearly_tax)))+D36</f>
        <v/>
      </c>
    </row>
    <row r="37">
      <c r="A37" s="18" t="n">
        <v>33</v>
      </c>
      <c r="B37" s="19">
        <f>versamento_fp_lordo*(1-irpef_pct/100)</f>
        <v/>
      </c>
      <c r="C37" s="20">
        <f>C36*(1+(rendimento_pct-ter_pct-0.2)/100)+B37</f>
        <v/>
      </c>
      <c r="D37" s="19">
        <f>versamento_fp_lordo</f>
        <v/>
      </c>
      <c r="E37" s="20">
        <f>E36*(1+((equity_share_pct/100*rendimento_pct/100 + (1-equity_share_pct/100)*bond_rate - cost_fp_pct/100)*(1-fp_yearly_tax)))+D37</f>
        <v/>
      </c>
    </row>
    <row r="38">
      <c r="A38" s="21" t="n">
        <v>34</v>
      </c>
      <c r="B38" s="22">
        <f>versamento_fp_lordo*(1-irpef_pct/100)</f>
        <v/>
      </c>
      <c r="C38" s="23">
        <f>C37*(1+(rendimento_pct-ter_pct-0.2)/100)+B38</f>
        <v/>
      </c>
      <c r="D38" s="22">
        <f>versamento_fp_lordo</f>
        <v/>
      </c>
      <c r="E38" s="23">
        <f>E37*(1+((equity_share_pct/100*rendimento_pct/100 + (1-equity_share_pct/100)*bond_rate - cost_fp_pct/100)*(1-fp_yearly_tax)))+D38</f>
        <v/>
      </c>
    </row>
    <row r="39">
      <c r="A39" s="18" t="n">
        <v>35</v>
      </c>
      <c r="B39" s="19">
        <f>versamento_fp_lordo*(1-irpef_pct/100)</f>
        <v/>
      </c>
      <c r="C39" s="20">
        <f>C38*(1+(rendimento_pct-ter_pct-0.2)/100)+B39</f>
        <v/>
      </c>
      <c r="D39" s="19">
        <f>versamento_fp_lordo</f>
        <v/>
      </c>
      <c r="E39" s="20">
        <f>E38*(1+((equity_share_pct/100*rendimento_pct/100 + (1-equity_share_pct/100)*bond_rate - cost_fp_pct/100)*(1-fp_yearly_tax)))+D39</f>
        <v/>
      </c>
    </row>
    <row r="40">
      <c r="A40" s="21" t="n">
        <v>36</v>
      </c>
      <c r="B40" s="22">
        <f>versamento_fp_lordo*(1-irpef_pct/100)</f>
        <v/>
      </c>
      <c r="C40" s="23">
        <f>C39*(1+(rendimento_pct-ter_pct-0.2)/100)+B40</f>
        <v/>
      </c>
      <c r="D40" s="22">
        <f>versamento_fp_lordo</f>
        <v/>
      </c>
      <c r="E40" s="23">
        <f>E39*(1+((equity_share_pct/100*rendimento_pct/100 + (1-equity_share_pct/100)*bond_rate - cost_fp_pct/100)*(1-fp_yearly_tax)))+D40</f>
        <v/>
      </c>
    </row>
    <row r="41">
      <c r="A41" s="18" t="n">
        <v>37</v>
      </c>
      <c r="B41" s="19">
        <f>versamento_fp_lordo*(1-irpef_pct/100)</f>
        <v/>
      </c>
      <c r="C41" s="20">
        <f>C40*(1+(rendimento_pct-ter_pct-0.2)/100)+B41</f>
        <v/>
      </c>
      <c r="D41" s="19">
        <f>versamento_fp_lordo</f>
        <v/>
      </c>
      <c r="E41" s="20">
        <f>E40*(1+((equity_share_pct/100*rendimento_pct/100 + (1-equity_share_pct/100)*bond_rate - cost_fp_pct/100)*(1-fp_yearly_tax)))+D41</f>
        <v/>
      </c>
    </row>
    <row r="42">
      <c r="A42" s="21" t="n">
        <v>38</v>
      </c>
      <c r="B42" s="22">
        <f>versamento_fp_lordo*(1-irpef_pct/100)</f>
        <v/>
      </c>
      <c r="C42" s="23">
        <f>C41*(1+(rendimento_pct-ter_pct-0.2)/100)+B42</f>
        <v/>
      </c>
      <c r="D42" s="22">
        <f>versamento_fp_lordo</f>
        <v/>
      </c>
      <c r="E42" s="23">
        <f>E41*(1+((equity_share_pct/100*rendimento_pct/100 + (1-equity_share_pct/100)*bond_rate - cost_fp_pct/100)*(1-fp_yearly_tax)))+D42</f>
        <v/>
      </c>
    </row>
    <row r="43">
      <c r="A43" s="18" t="n">
        <v>39</v>
      </c>
      <c r="B43" s="19">
        <f>versamento_fp_lordo*(1-irpef_pct/100)</f>
        <v/>
      </c>
      <c r="C43" s="20">
        <f>C42*(1+(rendimento_pct-ter_pct-0.2)/100)+B43</f>
        <v/>
      </c>
      <c r="D43" s="19">
        <f>versamento_fp_lordo</f>
        <v/>
      </c>
      <c r="E43" s="20">
        <f>E42*(1+((equity_share_pct/100*rendimento_pct/100 + (1-equity_share_pct/100)*bond_rate - cost_fp_pct/100)*(1-fp_yearly_tax)))+D43</f>
        <v/>
      </c>
    </row>
    <row r="44">
      <c r="A44" s="21" t="n">
        <v>40</v>
      </c>
      <c r="B44" s="22">
        <f>versamento_fp_lordo*(1-irpef_pct/100)</f>
        <v/>
      </c>
      <c r="C44" s="23">
        <f>C43*(1+(rendimento_pct-ter_pct-0.2)/100)+B44</f>
        <v/>
      </c>
      <c r="D44" s="22">
        <f>versamento_fp_lordo</f>
        <v/>
      </c>
      <c r="E44" s="23">
        <f>E43*(1+((equity_share_pct/100*rendimento_pct/100 + (1-equity_share_pct/100)*bond_rate - cost_fp_pct/100)*(1-fp_yearly_tax)))+D44</f>
        <v/>
      </c>
    </row>
    <row r="45">
      <c r="A45" s="18" t="n">
        <v>41</v>
      </c>
      <c r="B45" s="19">
        <f>versamento_fp_lordo*(1-irpef_pct/100)</f>
        <v/>
      </c>
      <c r="C45" s="20">
        <f>C44*(1+(rendimento_pct-ter_pct-0.2)/100)+B45</f>
        <v/>
      </c>
      <c r="D45" s="19">
        <f>versamento_fp_lordo</f>
        <v/>
      </c>
      <c r="E45" s="20">
        <f>E44*(1+((equity_share_pct/100*rendimento_pct/100 + (1-equity_share_pct/100)*bond_rate - cost_fp_pct/100)*(1-fp_yearly_tax)))+D45</f>
        <v/>
      </c>
    </row>
    <row r="46">
      <c r="A46" s="21" t="n">
        <v>42</v>
      </c>
      <c r="B46" s="22">
        <f>versamento_fp_lordo*(1-irpef_pct/100)</f>
        <v/>
      </c>
      <c r="C46" s="23">
        <f>C45*(1+(rendimento_pct-ter_pct-0.2)/100)+B46</f>
        <v/>
      </c>
      <c r="D46" s="22">
        <f>versamento_fp_lordo</f>
        <v/>
      </c>
      <c r="E46" s="23">
        <f>E45*(1+((equity_share_pct/100*rendimento_pct/100 + (1-equity_share_pct/100)*bond_rate - cost_fp_pct/100)*(1-fp_yearly_tax)))+D46</f>
        <v/>
      </c>
    </row>
    <row r="47">
      <c r="A47" s="18" t="n">
        <v>43</v>
      </c>
      <c r="B47" s="19">
        <f>versamento_fp_lordo*(1-irpef_pct/100)</f>
        <v/>
      </c>
      <c r="C47" s="20">
        <f>C46*(1+(rendimento_pct-ter_pct-0.2)/100)+B47</f>
        <v/>
      </c>
      <c r="D47" s="19">
        <f>versamento_fp_lordo</f>
        <v/>
      </c>
      <c r="E47" s="20">
        <f>E46*(1+((equity_share_pct/100*rendimento_pct/100 + (1-equity_share_pct/100)*bond_rate - cost_fp_pct/100)*(1-fp_yearly_tax)))+D47</f>
        <v/>
      </c>
    </row>
    <row r="48">
      <c r="A48" s="21" t="n">
        <v>44</v>
      </c>
      <c r="B48" s="22">
        <f>versamento_fp_lordo*(1-irpef_pct/100)</f>
        <v/>
      </c>
      <c r="C48" s="23">
        <f>C47*(1+(rendimento_pct-ter_pct-0.2)/100)+B48</f>
        <v/>
      </c>
      <c r="D48" s="22">
        <f>versamento_fp_lordo</f>
        <v/>
      </c>
      <c r="E48" s="23">
        <f>E47*(1+((equity_share_pct/100*rendimento_pct/100 + (1-equity_share_pct/100)*bond_rate - cost_fp_pct/100)*(1-fp_yearly_tax)))+D48</f>
        <v/>
      </c>
    </row>
    <row r="49">
      <c r="A49" s="18" t="n">
        <v>45</v>
      </c>
      <c r="B49" s="19">
        <f>versamento_fp_lordo*(1-irpef_pct/100)</f>
        <v/>
      </c>
      <c r="C49" s="20">
        <f>C48*(1+(rendimento_pct-ter_pct-0.2)/100)+B49</f>
        <v/>
      </c>
      <c r="D49" s="19">
        <f>versamento_fp_lordo</f>
        <v/>
      </c>
      <c r="E49" s="20">
        <f>E48*(1+((equity_share_pct/100*rendimento_pct/100 + (1-equity_share_pct/100)*bond_rate - cost_fp_pct/100)*(1-fp_yearly_tax)))+D49</f>
        <v/>
      </c>
    </row>
  </sheetData>
  <mergeCells count="2">
    <mergeCell ref="A2:E2"/>
    <mergeCell ref="A1:E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48"/>
  <sheetViews>
    <sheetView showGridLines="0" workbookViewId="0">
      <selection activeCell="A1" sqref="A1"/>
    </sheetView>
  </sheetViews>
  <sheetFormatPr baseColWidth="8" defaultRowHeight="15"/>
  <cols>
    <col width="22" customWidth="1" min="1" max="1"/>
    <col width="22" customWidth="1" min="2" max="2"/>
    <col width="22" customWidth="1" min="3" max="3"/>
    <col width="22" customWidth="1" min="4" max="4"/>
    <col width="22" customWidth="1" min="5" max="5"/>
    <col width="22" customWidth="1" min="6" max="6"/>
  </cols>
  <sheetData>
    <row r="1" ht="42" customHeight="1">
      <c r="A1" s="1" t="inlineStr">
        <is>
          <t>📊  Risultato — chi vince davvero</t>
        </is>
      </c>
    </row>
    <row r="2" ht="16" customHeight="1"/>
    <row r="3">
      <c r="A3" s="24" t="inlineStr">
        <is>
          <t>Differenza netta in tasca a fine periodo</t>
        </is>
      </c>
    </row>
    <row r="4" ht="28" customHeight="1">
      <c r="A4" s="25">
        <f>((versamento_fp_lordo*anni) * (1 - MAX(fp_min_exit, fp_base_exit - MAX(0, anni-15)*0.003)) + MAX(0, INDEX(Calcolo!E:E, anni+4) - (versamento_fp_lordo*anni))) - (INDEX(Calcolo!C:C, anni+4) - MAX(0, INDEX(Calcolo!C:C, anni+4) - (versamento_fp_lordo*(1-irpef_pct/100)*anni)) * cap_gain_tax)</f>
        <v/>
      </c>
    </row>
    <row r="5" ht="28" customHeight="1"/>
    <row r="6" ht="28" customHeight="1"/>
    <row r="7" ht="12" customHeight="1"/>
    <row r="8">
      <c r="A8" s="26" t="inlineStr">
        <is>
          <t>Vincente assoluto a fine durata</t>
        </is>
      </c>
    </row>
    <row r="9" ht="32" customHeight="1">
      <c r="A9" s="27">
        <f>IF(((versamento_fp_lordo*anni) * (1 - MAX(fp_min_exit, fp_base_exit - MAX(0, anni-15)*0.003)) + MAX(0, INDEX(Calcolo!E:E, anni+4) - (versamento_fp_lordo*anni))) - (INDEX(Calcolo!C:C, anni+4) - MAX(0, INDEX(Calcolo!C:C, anni+4) - (versamento_fp_lordo*(1-irpef_pct/100)*anni)) * cap_gain_tax)&gt;0,"Fondo Pensione","ETF")</f>
        <v/>
      </c>
    </row>
    <row r="10" ht="16" customHeight="1"/>
    <row r="11" ht="30" customHeight="1">
      <c r="A11" s="5" t="inlineStr">
        <is>
          <t>🧾  Riepilogo confronto</t>
        </is>
      </c>
    </row>
    <row r="12" ht="26" customHeight="1">
      <c r="A12" s="28" t="inlineStr">
        <is>
          <t>Anni del piano</t>
        </is>
      </c>
      <c r="B12" s="29" t="n"/>
      <c r="C12" s="29" t="n"/>
      <c r="D12" s="29" t="n"/>
      <c r="E12" s="30">
        <f>anni</f>
        <v/>
      </c>
      <c r="F12" s="29" t="n"/>
    </row>
    <row r="13" ht="26" customHeight="1">
      <c r="A13" s="28" t="inlineStr">
        <is>
          <t>Versamento NETTO ETF (per anno)</t>
        </is>
      </c>
      <c r="B13" s="29" t="n"/>
      <c r="C13" s="29" t="n"/>
      <c r="D13" s="29" t="n"/>
      <c r="E13" s="31">
        <f>versamento_fp_lordo*(1-irpef_pct/100)</f>
        <v/>
      </c>
      <c r="F13" s="29" t="n"/>
    </row>
    <row r="14" ht="26" customHeight="1">
      <c r="A14" s="28" t="inlineStr">
        <is>
          <t>Versamento LORDO FP (per anno)</t>
        </is>
      </c>
      <c r="B14" s="29" t="n"/>
      <c r="C14" s="29" t="n"/>
      <c r="D14" s="29" t="n"/>
      <c r="E14" s="31">
        <f>versamento_fp_lordo</f>
        <v/>
      </c>
      <c r="F14" s="29" t="n"/>
    </row>
    <row r="15" ht="26" customHeight="1">
      <c r="A15" s="28" t="inlineStr">
        <is>
          <t>Sconto IRPEF totale recuperato</t>
        </is>
      </c>
      <c r="B15" s="29" t="n"/>
      <c r="C15" s="29" t="n"/>
      <c r="D15" s="29" t="n"/>
      <c r="E15" s="31">
        <f>versamento_fp_lordo*irpef_pct/100*anni</f>
        <v/>
      </c>
      <c r="F15" s="29" t="n"/>
    </row>
    <row r="16" ht="26" customHeight="1">
      <c r="A16" s="28" t="inlineStr">
        <is>
          <t>Capitale ETF lordo a fine</t>
        </is>
      </c>
      <c r="B16" s="29" t="n"/>
      <c r="C16" s="29" t="n"/>
      <c r="D16" s="29" t="n"/>
      <c r="E16" s="31">
        <f>INDEX(Calcolo!C:C, anni+4)</f>
        <v/>
      </c>
      <c r="F16" s="29" t="n"/>
    </row>
    <row r="17" ht="26" customHeight="1">
      <c r="A17" s="28" t="inlineStr">
        <is>
          <t>Capitale ETF NETTO (post 26%)</t>
        </is>
      </c>
      <c r="B17" s="29" t="n"/>
      <c r="C17" s="29" t="n"/>
      <c r="D17" s="29" t="n"/>
      <c r="E17" s="31">
        <f>INDEX(Calcolo!C:C, anni+4) - MAX(0, INDEX(Calcolo!C:C, anni+4) - (versamento_fp_lordo*(1-irpef_pct/100)*anni)) * cap_gain_tax</f>
        <v/>
      </c>
      <c r="F17" s="29" t="n"/>
    </row>
    <row r="18" ht="26" customHeight="1">
      <c r="A18" s="28" t="inlineStr">
        <is>
          <t>Capitale FP lordo a fine</t>
        </is>
      </c>
      <c r="B18" s="29" t="n"/>
      <c r="C18" s="29" t="n"/>
      <c r="D18" s="29" t="n"/>
      <c r="E18" s="31">
        <f>INDEX(Calcolo!E:E, anni+4)</f>
        <v/>
      </c>
      <c r="F18" s="29" t="n"/>
    </row>
    <row r="19" ht="26" customHeight="1">
      <c r="A19" s="28" t="inlineStr">
        <is>
          <t>Aliquota FP uscita applicata</t>
        </is>
      </c>
      <c r="B19" s="29" t="n"/>
      <c r="C19" s="29" t="n"/>
      <c r="D19" s="29" t="n"/>
      <c r="E19" s="32">
        <f>MAX(fp_min_exit, fp_base_exit - MAX(0, anni-15)*0.003)</f>
        <v/>
      </c>
      <c r="F19" s="29" t="n"/>
    </row>
    <row r="20" ht="26" customHeight="1">
      <c r="A20" s="28" t="inlineStr">
        <is>
          <t>Capitale FP NETTO (post aliq)</t>
        </is>
      </c>
      <c r="B20" s="29" t="n"/>
      <c r="C20" s="29" t="n"/>
      <c r="D20" s="29" t="n"/>
      <c r="E20" s="31">
        <f>(versamento_fp_lordo*anni) * (1 - MAX(fp_min_exit, fp_base_exit - MAX(0, anni-15)*0.003)) + MAX(0, INDEX(Calcolo!E:E, anni+4) - (versamento_fp_lordo*anni))</f>
        <v/>
      </c>
      <c r="F20" s="29" t="n"/>
    </row>
    <row r="21" ht="26" customHeight="1">
      <c r="A21" s="28" t="inlineStr">
        <is>
          <t>DELTA (FP − ETF)</t>
        </is>
      </c>
      <c r="B21" s="29" t="n"/>
      <c r="C21" s="29" t="n"/>
      <c r="D21" s="29" t="n"/>
      <c r="E21" s="33">
        <f>((versamento_fp_lordo*anni) * (1 - MAX(fp_min_exit, fp_base_exit - MAX(0, anni-15)*0.003)) + MAX(0, INDEX(Calcolo!E:E, anni+4) - (versamento_fp_lordo*anni))) - (INDEX(Calcolo!C:C, anni+4) - MAX(0, INDEX(Calcolo!C:C, anni+4) - (versamento_fp_lordo*(1-irpef_pct/100)*anni)) * cap_gain_tax)</f>
        <v/>
      </c>
      <c r="F21" s="29" t="n"/>
    </row>
    <row r="23" ht="16" customHeight="1"/>
    <row r="24" ht="28" customHeight="1">
      <c r="A24" s="5" t="inlineStr">
        <is>
          <t>📈  Curve sovrapposte: Capitale ETF lordo vs FP</t>
        </is>
      </c>
    </row>
    <row r="48" ht="28" customHeight="1">
      <c r="A48" s="9" t="inlineStr">
        <is>
          <t>🌐  didiertommasi.com    📩  Newsletter settimanale    📊  Materiale educativo  ·  Non consulenza personalizzata</t>
        </is>
      </c>
    </row>
  </sheetData>
  <mergeCells count="28">
    <mergeCell ref="E12:F12"/>
    <mergeCell ref="A17:D17"/>
    <mergeCell ref="A20:D20"/>
    <mergeCell ref="E14:F14"/>
    <mergeCell ref="A19:D19"/>
    <mergeCell ref="A3:F3"/>
    <mergeCell ref="E17:F17"/>
    <mergeCell ref="A13:D13"/>
    <mergeCell ref="E20:F20"/>
    <mergeCell ref="E19:F19"/>
    <mergeCell ref="A8:F8"/>
    <mergeCell ref="A15:D15"/>
    <mergeCell ref="E13:F13"/>
    <mergeCell ref="E15:F15"/>
    <mergeCell ref="A4:F6"/>
    <mergeCell ref="A9:F9"/>
    <mergeCell ref="A16:D16"/>
    <mergeCell ref="A48:F48"/>
    <mergeCell ref="A24:F24"/>
    <mergeCell ref="A11:F11"/>
    <mergeCell ref="A18:D18"/>
    <mergeCell ref="E16:F16"/>
    <mergeCell ref="E21:F21"/>
    <mergeCell ref="A12:D12"/>
    <mergeCell ref="A1:F1"/>
    <mergeCell ref="A21:D21"/>
    <mergeCell ref="E18:F18"/>
    <mergeCell ref="A14:D14"/>
  </mergeCells>
  <pageMargins left="0.75" right="0.75" top="1" bottom="1" header="0.5" footer="0.5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2026-04-28T20:38:40Z</dcterms:created>
  <dcterms:modified xsi:type="dcterms:W3CDTF">2026-04-28T20:38:40Z</dcterms:modified>
</cp:coreProperties>
</file>